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7290" tabRatio="655" activeTab="0"/>
  </bookViews>
  <sheets>
    <sheet name="Tai san ngan han" sheetId="1" r:id="rId1"/>
    <sheet name="KQKD 2006" sheetId="2" state="hidden" r:id="rId2"/>
    <sheet name="LCTT-Truc tiep" sheetId="3" state="hidden" r:id="rId3"/>
    <sheet name="KQKD" sheetId="4" r:id="rId4"/>
    <sheet name="Material" sheetId="5" state="hidden" r:id="rId5"/>
    <sheet name="Sheet1" sheetId="6" state="hidden" r:id="rId6"/>
  </sheets>
  <externalReferences>
    <externalReference r:id="rId9"/>
  </externalReferences>
  <definedNames>
    <definedName name="_xlnm.Print_Area" localSheetId="0">'Tai san ngan han'!$A$1:$H$164</definedName>
    <definedName name="_xlnm.Print_Titles" localSheetId="2">'LCTT-Truc tiep'!$1:$3</definedName>
    <definedName name="_xlnm.Print_Titles" localSheetId="0">'Tai san ngan han'!$1:$3</definedName>
  </definedNames>
  <calcPr fullCalcOnLoad="1"/>
</workbook>
</file>

<file path=xl/comments1.xml><?xml version="1.0" encoding="utf-8"?>
<comments xmlns="http://schemas.openxmlformats.org/spreadsheetml/2006/main">
  <authors>
    <author>Kieuoanh</author>
  </authors>
  <commentList>
    <comment ref="H28" authorId="0">
      <text>
        <r>
          <rPr>
            <b/>
            <sz val="8"/>
            <rFont val="Tahoma"/>
            <family val="0"/>
          </rPr>
          <t>Kieuoanh:</t>
        </r>
        <r>
          <rPr>
            <sz val="8"/>
            <rFont val="Tahoma"/>
            <family val="0"/>
          </rPr>
          <t xml:space="preserve">
138: 403.815.565
141:256.350.071
Đơn vị:
138: 18.844.167
141: 196.374.891
</t>
        </r>
      </text>
    </comment>
    <comment ref="J108" authorId="0">
      <text>
        <r>
          <rPr>
            <b/>
            <sz val="8"/>
            <rFont val="Tahoma"/>
            <family val="0"/>
          </rPr>
          <t>Kieuoanh:</t>
        </r>
        <r>
          <rPr>
            <sz val="8"/>
            <rFont val="Tahoma"/>
            <family val="0"/>
          </rPr>
          <t xml:space="preserve">
NộI dung là gì?
TK 344
</t>
        </r>
      </text>
    </comment>
    <comment ref="J52" authorId="0">
      <text>
        <r>
          <rPr>
            <b/>
            <sz val="8"/>
            <rFont val="Tahoma"/>
            <family val="0"/>
          </rPr>
          <t>Kieuoanh:</t>
        </r>
        <r>
          <rPr>
            <sz val="8"/>
            <rFont val="Tahoma"/>
            <family val="0"/>
          </rPr>
          <t xml:space="preserve">
TK 244?
Ký quỹ chi nhánh HảI Phòng
</t>
        </r>
      </text>
    </comment>
  </commentList>
</comments>
</file>

<file path=xl/sharedStrings.xml><?xml version="1.0" encoding="utf-8"?>
<sst xmlns="http://schemas.openxmlformats.org/spreadsheetml/2006/main" count="513" uniqueCount="348">
  <si>
    <t>TÀI SẢN</t>
  </si>
  <si>
    <t>Số đầu năm</t>
  </si>
  <si>
    <t>I.</t>
  </si>
  <si>
    <t>II.</t>
  </si>
  <si>
    <t>Các khoản đầu tư tài chính ngắn hạn</t>
  </si>
  <si>
    <t>III.</t>
  </si>
  <si>
    <t xml:space="preserve">Các khoản phải thu </t>
  </si>
  <si>
    <t>Phải thu của khách hàng</t>
  </si>
  <si>
    <t>Trả trước cho người bán</t>
  </si>
  <si>
    <t>Phải thu nội bộ</t>
  </si>
  <si>
    <t>Các khoản phải thu khác</t>
  </si>
  <si>
    <t>Dự phòng các khoản phải thu khó đòi</t>
  </si>
  <si>
    <t>IV.</t>
  </si>
  <si>
    <t>Hàng tồn kho</t>
  </si>
  <si>
    <t>Dự phòng giảm giá hàng tồn kho</t>
  </si>
  <si>
    <t>V.</t>
  </si>
  <si>
    <t>Tài sản cố định</t>
  </si>
  <si>
    <t>Tài sản cố định hữu hình</t>
  </si>
  <si>
    <t>Tài sản cố định thuê tài chính</t>
  </si>
  <si>
    <t>Tài sản cố định vô hình</t>
  </si>
  <si>
    <t>Các khoản đầu tư tài chính dài hạn</t>
  </si>
  <si>
    <t>Chi phí xây dựng cơ bản dở dang</t>
  </si>
  <si>
    <t>TỔNG CỘNG TÀI SẢN</t>
  </si>
  <si>
    <t>NGUỒN VỐN</t>
  </si>
  <si>
    <t>NỢ PHẢI TRẢ</t>
  </si>
  <si>
    <t>Nợ ngắn hạn</t>
  </si>
  <si>
    <t>Phải trả cho người bán</t>
  </si>
  <si>
    <t>Người mua trả tiền trước</t>
  </si>
  <si>
    <t>Thuế và các khoản phải nộp cho Nhà nước</t>
  </si>
  <si>
    <t>Phải trả công nhân viên</t>
  </si>
  <si>
    <t>Các khoản phải trả, phải nộp khác</t>
  </si>
  <si>
    <t>Nợ dài hạn</t>
  </si>
  <si>
    <t>Chi phí phải trả</t>
  </si>
  <si>
    <t>NGUỒN VỐN CHỦ SỞ HỮU</t>
  </si>
  <si>
    <t>Chênh lệch đánh giá lại tài sản</t>
  </si>
  <si>
    <t>Quỹ đầu tư phát triển</t>
  </si>
  <si>
    <t>Quỹ dự phòng tài chính</t>
  </si>
  <si>
    <t>Lợi nhuận chưa phân phối</t>
  </si>
  <si>
    <t>Nguồn kinh phí đã hình thành tài sản cố định</t>
  </si>
  <si>
    <t>TỔNG CỘNG NGUỒN VỐN</t>
  </si>
  <si>
    <t>CÁC CHỈ TIÊU NGOÀI BẢNG CÂN ĐỐI KẾ TOÁN</t>
  </si>
  <si>
    <t>CHỈ TIÊU</t>
  </si>
  <si>
    <t>Tài sản thuê ngoài</t>
  </si>
  <si>
    <t>Vật tư, hàng hóa nhận giữ hộ, nhận gia công</t>
  </si>
  <si>
    <t>Hàng hóa nhận bán hộ, nhận ký gửi</t>
  </si>
  <si>
    <t>Nợ khó đòi đã xử lý</t>
  </si>
  <si>
    <t>Nguồn vốn khấu hao cơ bản hiện có</t>
  </si>
  <si>
    <t>Nguyên giá</t>
  </si>
  <si>
    <t>Lưu chuyển tiền thuần từ hoạt động đầu tư</t>
  </si>
  <si>
    <t>Lưu chuyển tiền thuần từ hoạt động tài chính</t>
  </si>
  <si>
    <t>TÀI SẢN NGẮN HẠN</t>
  </si>
  <si>
    <t>Tiền và các khoản tương đương tiền</t>
  </si>
  <si>
    <t xml:space="preserve">Tiền </t>
  </si>
  <si>
    <t>Các khoản tương đương tiền</t>
  </si>
  <si>
    <t>Phải thu theo tiến độ kế hoạch hợp đồng xây dựng</t>
  </si>
  <si>
    <t>Chi phí trả trước ngắn hạn</t>
  </si>
  <si>
    <t>Tài sản ngắn hạn khác</t>
  </si>
  <si>
    <t>Các khoản phải thu dài hạn</t>
  </si>
  <si>
    <t>Phải thu dài hạn của khách hàng</t>
  </si>
  <si>
    <t>Phải thu nội bộ dài hạn</t>
  </si>
  <si>
    <t>Phải thu dài hạn khác</t>
  </si>
  <si>
    <t>Dự phòng phải thu dài hạn khó đòi</t>
  </si>
  <si>
    <t>Giá trị hao mòn lũy kế</t>
  </si>
  <si>
    <t>Bất động sản đầu tư</t>
  </si>
  <si>
    <t>Đầu tư vào công ty con</t>
  </si>
  <si>
    <t>Đầu tư vào công ty liên kết, liên doanh</t>
  </si>
  <si>
    <t>Đầu tư dài hạn khác</t>
  </si>
  <si>
    <t>Dự phòng giảm giá chứng khoán đầu tư dài hạn</t>
  </si>
  <si>
    <t>Tài sản dài hạn khác</t>
  </si>
  <si>
    <t>Chi phí trả trước dài hạn</t>
  </si>
  <si>
    <t>Tài sản thuế thu nhập hoãn lại</t>
  </si>
  <si>
    <t>Vay và nợ ngắn hạn</t>
  </si>
  <si>
    <t>Phải trả nội bộ</t>
  </si>
  <si>
    <t>Phải trả theo tiến độ kế hoạch hợp đồng xây dựng</t>
  </si>
  <si>
    <t>Phải trả dài hạn người bán</t>
  </si>
  <si>
    <t>Phải trả dài hạn nội bộ</t>
  </si>
  <si>
    <t>Phải trả dài hạn khác</t>
  </si>
  <si>
    <t>Vay và nợ dài hạn</t>
  </si>
  <si>
    <t>Thuế thu nhập hoãn lại phải trả</t>
  </si>
  <si>
    <t>Vốn chủ sở hữu</t>
  </si>
  <si>
    <t>Vốn đầu tư của chủ sở hữu</t>
  </si>
  <si>
    <t>Thặng dư vốn cổ phần</t>
  </si>
  <si>
    <t>Cổ phiếu ngân quỹ</t>
  </si>
  <si>
    <t>Chênh lệch tỷ giá hối đoái</t>
  </si>
  <si>
    <t>Quỹ khác thuộc vốn chủ sở hữu</t>
  </si>
  <si>
    <t>Nguồn kinh phí và quỹ khác</t>
  </si>
  <si>
    <t>Quỹ khen thưởng, phúc lợi</t>
  </si>
  <si>
    <t>Nguồn kinh phí</t>
  </si>
  <si>
    <t>Dự toán chi phí hoạt động</t>
  </si>
  <si>
    <t>01</t>
  </si>
  <si>
    <t>03</t>
  </si>
  <si>
    <t>(Theo phương pháp trực tiếp)</t>
  </si>
  <si>
    <t>02</t>
  </si>
  <si>
    <t>04</t>
  </si>
  <si>
    <t>05</t>
  </si>
  <si>
    <t>06</t>
  </si>
  <si>
    <t>07</t>
  </si>
  <si>
    <t>Tiền chi trả cho người cung cấp hàng hóa và dịch vụ</t>
  </si>
  <si>
    <t>Tiền chi trả cho người lao động</t>
  </si>
  <si>
    <t>Tiền chi trả lãi vay</t>
  </si>
  <si>
    <t>Tiền thu khác từ hoạt động kinh doanh</t>
  </si>
  <si>
    <t>Tiền chi khác cho hoạt động kinh doanh</t>
  </si>
  <si>
    <t>Lưu chuyển tiền thuần từ hoạt động kinh doanh</t>
  </si>
  <si>
    <t>Lưu chuyển tiền từ hoạt động đầu tư</t>
  </si>
  <si>
    <t>Tiền chi đầu tư, góp vốn vào đơn vị khác</t>
  </si>
  <si>
    <t>Tiền thu lãi cho vay, cổ tức và lợi nhuận được chia</t>
  </si>
  <si>
    <t>Tiền thu hồi đầu tư, góp vốn vào đơn vị khác</t>
  </si>
  <si>
    <t>Lưu chuyển tiền từ hoạt động tài chính</t>
  </si>
  <si>
    <t>Tiền vay ngắn hạn, dài hạn nhận được</t>
  </si>
  <si>
    <t>Tiền chi trả nợ gốc vay</t>
  </si>
  <si>
    <t>Tiền chi trả nợ thuê tài chính</t>
  </si>
  <si>
    <t>Cổ tức, lợi nhuận đã trả cho chủ sở hữu</t>
  </si>
  <si>
    <t>Ảnh hưởng của thay đổi tỷ giá hối đoái quy đổi ngoại tệ</t>
  </si>
  <si>
    <t>Lưu chuyển tiền từ hoạt động kinh doanh</t>
  </si>
  <si>
    <t>Thuyết
 minh</t>
  </si>
  <si>
    <t xml:space="preserve">Mã 
số </t>
  </si>
  <si>
    <t>Thuyết 
minh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</si>
  <si>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</si>
  <si>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</si>
  <si>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</si>
  <si>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</si>
  <si>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</si>
  <si>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</si>
  <si>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</si>
  <si>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</si>
  <si>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</si>
  <si>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</si>
  <si>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</si>
  <si>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Dự phòng giảm giá chứng khoán đầu tư ngắn hạn</t>
  </si>
  <si>
    <t>TÀI SẢN DÀI HẠN</t>
  </si>
  <si>
    <t>BÁO CÁO LƯU CHUYỂN TIỀN TỆ</t>
  </si>
  <si>
    <t>B -</t>
  </si>
  <si>
    <t>A -</t>
  </si>
  <si>
    <t>Đầu tư ngắn hạn</t>
  </si>
  <si>
    <t>Kế toán trưởng</t>
  </si>
  <si>
    <t>Người lập biểu</t>
  </si>
  <si>
    <t>_______________</t>
  </si>
  <si>
    <t>Họ và tên</t>
  </si>
  <si>
    <t>…………….., ngày ... tháng ... năm ….</t>
  </si>
  <si>
    <t>Tiền và tương đương tiền đầu năm</t>
  </si>
  <si>
    <t>Tiền chi nộp thuế thu nhập doanh nghiệp</t>
  </si>
  <si>
    <t>Địa chỉ: ….</t>
  </si>
  <si>
    <t>CÔNG TY ….</t>
  </si>
  <si>
    <t>______________</t>
  </si>
  <si>
    <t>Năm nay/Kỳ này</t>
  </si>
  <si>
    <t>Năm/Kỳ trước</t>
  </si>
  <si>
    <t xml:space="preserve">BÁO CÁO TÀI CHÍNH </t>
  </si>
  <si>
    <t>_____________</t>
  </si>
  <si>
    <t>____________</t>
  </si>
  <si>
    <t>Tiền và tương đương tiền cuối năm/kỳ</t>
  </si>
  <si>
    <t>Lưu chuyển tiền thuần trong năm/kỳ</t>
  </si>
  <si>
    <t>Đơn vị tính: VND/USD</t>
  </si>
  <si>
    <t>USD</t>
  </si>
  <si>
    <t>EUR</t>
  </si>
  <si>
    <t>…</t>
  </si>
  <si>
    <t>Ngoại tệ các loại:</t>
  </si>
  <si>
    <t>Cho năm tài chính kết thúc ngày ... tháng ... năm …./Quí … năm …./… tháng đầu (cuối) năm …./Từ ngày … tháng … năm … đến ngày … tháng … năm ….</t>
  </si>
  <si>
    <r>
      <t>Báo cáo lưu chuyển tiền tệ</t>
    </r>
    <r>
      <rPr>
        <sz val="10"/>
        <rFont val="Times New Roman"/>
        <family val="1"/>
      </rPr>
      <t xml:space="preserve"> (tiếp theo)</t>
    </r>
  </si>
  <si>
    <r>
      <t>Bảng cân đối kế toán</t>
    </r>
    <r>
      <rPr>
        <sz val="10"/>
        <rFont val="Times New Roman"/>
        <family val="1"/>
      </rPr>
      <t xml:space="preserve"> (tiếp theo)</t>
    </r>
  </si>
  <si>
    <r>
      <t xml:space="preserve">Bảng cân đối kế toán </t>
    </r>
    <r>
      <rPr>
        <sz val="10"/>
        <rFont val="Times New Roman"/>
        <family val="1"/>
      </rPr>
      <t>(tiếp theo)</t>
    </r>
  </si>
  <si>
    <t>VI.1</t>
  </si>
  <si>
    <t>VI.25</t>
  </si>
  <si>
    <t>VI.26</t>
  </si>
  <si>
    <t>VI.27</t>
  </si>
  <si>
    <t>VI.28</t>
  </si>
  <si>
    <t>Tổng Giám đốc/Giám đốc</t>
  </si>
  <si>
    <t xml:space="preserve">Tiền thu từ thanh lý, nhượng bán tài sản cố định và </t>
  </si>
  <si>
    <t>các tài sản dài hạn khác</t>
  </si>
  <si>
    <t>Tiền chi để mua sắm, xây dựng tài sản cố định và</t>
  </si>
  <si>
    <t>đơn vị khác</t>
  </si>
  <si>
    <t>Tiền chi cho vay, mua các công cụ nợ của</t>
  </si>
  <si>
    <t>Tiền thu hồi cho vay, bán lại các công cụ nợ của</t>
  </si>
  <si>
    <t>Tiền thu bán hàng, cung cấp dịch vụ và</t>
  </si>
  <si>
    <t>doanh thu khác</t>
  </si>
  <si>
    <t>Tiền thu từ phát hành cổ phiếu, nhận góp vốn của</t>
  </si>
  <si>
    <t>chủ sở hữu</t>
  </si>
  <si>
    <t>Tiền chi trả góp vốn cho các chủ sở hữu, mua lại</t>
  </si>
  <si>
    <t>cổ phiếu của doanh nghiệp đã phát hành</t>
  </si>
  <si>
    <t>Số cuối kỳ đơn vị</t>
  </si>
  <si>
    <t>Chênh lệch đầu kỳ - cuối kỳ</t>
  </si>
  <si>
    <t>% chênh lệch DK - Ck</t>
  </si>
  <si>
    <t>Möùc troïng yeáu toång theå  ( PM )</t>
  </si>
  <si>
    <t>Möùc troïng yeáu</t>
  </si>
  <si>
    <t>Chæ tieâu</t>
  </si>
  <si>
    <t>Soá tieàn</t>
  </si>
  <si>
    <t>0,5%</t>
  </si>
  <si>
    <t>P tröôùc thueá</t>
  </si>
  <si>
    <t>X</t>
  </si>
  <si>
    <t>Doanh thu</t>
  </si>
  <si>
    <t>Toång taøi saûn</t>
  </si>
  <si>
    <t xml:space="preserve">Möùc troïng yeáu toång theå ñöôïc choïn : </t>
  </si>
  <si>
    <t>Möùc sai phaïm toái ña trong toång theå :</t>
  </si>
  <si>
    <t xml:space="preserve">Möùc sai soùt caàn ra buùt toaùn ñeà nghò ñieàu chænh :          </t>
  </si>
  <si>
    <t xml:space="preserve"> SAD =</t>
  </si>
  <si>
    <t>(50% TE)</t>
  </si>
  <si>
    <t>(40% TE)</t>
  </si>
  <si>
    <t>(30% TE)</t>
  </si>
  <si>
    <t>(25% TE)</t>
  </si>
  <si>
    <t>Möùc ñoä kieåm tra  100% tröôùc choïn maãu</t>
  </si>
  <si>
    <t>Kieåm tra 100 % ñoái vôùi caùc khoaûn muïc sau :</t>
  </si>
  <si>
    <t xml:space="preserve">   Doanh thu chi phí</t>
  </si>
  <si>
    <t>&gt;</t>
  </si>
  <si>
    <t xml:space="preserve">   Taøi saûn löu ñoäng vaø ñaàu tö ngaén haïn</t>
  </si>
  <si>
    <t xml:space="preserve">   Taøi saûn coá ñònh vaø ñaàu tö daøi haïn</t>
  </si>
  <si>
    <t xml:space="preserve">   Coâng nôï</t>
  </si>
  <si>
    <t>BS test</t>
  </si>
  <si>
    <r>
      <t>PM</t>
    </r>
    <r>
      <rPr>
        <sz val="10"/>
        <rFont val="vni-times"/>
        <family val="0"/>
      </rPr>
      <t xml:space="preserve"> =</t>
    </r>
  </si>
  <si>
    <r>
      <t xml:space="preserve">TE  </t>
    </r>
    <r>
      <rPr>
        <sz val="10"/>
        <rFont val="vni-times"/>
        <family val="0"/>
      </rPr>
      <t>=</t>
    </r>
  </si>
  <si>
    <r>
      <t>2.2   Phaân boå möùc troïng yeáu cho caùc khoaûn muïc  ( Th )</t>
    </r>
    <r>
      <rPr>
        <sz val="10"/>
        <rFont val="vni-times"/>
        <family val="0"/>
      </rPr>
      <t xml:space="preserve"> :</t>
    </r>
  </si>
  <si>
    <r>
      <t>§</t>
    </r>
    <r>
      <rPr>
        <sz val="10"/>
        <rFont val="Times New Roman"/>
        <family val="1"/>
      </rPr>
      <t xml:space="preserve">        </t>
    </r>
    <r>
      <rPr>
        <sz val="10"/>
        <rFont val="vni-times"/>
        <family val="0"/>
      </rPr>
      <t xml:space="preserve">Doanh thu </t>
    </r>
  </si>
  <si>
    <r>
      <t>§</t>
    </r>
    <r>
      <rPr>
        <sz val="10"/>
        <rFont val="Times New Roman"/>
        <family val="1"/>
      </rPr>
      <t xml:space="preserve">        </t>
    </r>
    <r>
      <rPr>
        <sz val="10"/>
        <rFont val="vni-times"/>
        <family val="0"/>
      </rPr>
      <t xml:space="preserve">Chi phí </t>
    </r>
  </si>
  <si>
    <r>
      <t>§</t>
    </r>
    <r>
      <rPr>
        <sz val="10"/>
        <rFont val="Times New Roman"/>
        <family val="1"/>
      </rPr>
      <t xml:space="preserve">        </t>
    </r>
    <r>
      <rPr>
        <sz val="10"/>
        <rFont val="vni-times"/>
        <family val="0"/>
      </rPr>
      <t>Taøi saûn löu ñoäng vaø ñaàu tö ngaén haïn</t>
    </r>
  </si>
  <si>
    <r>
      <t>§</t>
    </r>
    <r>
      <rPr>
        <sz val="10"/>
        <rFont val="Times New Roman"/>
        <family val="1"/>
      </rPr>
      <t xml:space="preserve">        </t>
    </r>
    <r>
      <rPr>
        <sz val="10"/>
        <rFont val="vni-times"/>
        <family val="0"/>
      </rPr>
      <t xml:space="preserve">Taøi saûn coá ñònh vaø ñaàu tö daøi haïn </t>
    </r>
  </si>
  <si>
    <r>
      <t>§</t>
    </r>
    <r>
      <rPr>
        <sz val="10"/>
        <rFont val="Times New Roman"/>
        <family val="1"/>
      </rPr>
      <t xml:space="preserve">        </t>
    </r>
    <r>
      <rPr>
        <sz val="10"/>
        <rFont val="vni-times"/>
        <family val="0"/>
      </rPr>
      <t xml:space="preserve">Coâng nôï </t>
    </r>
  </si>
  <si>
    <t>Các yếu tố tăng giảm IR và CR</t>
  </si>
  <si>
    <t>Xác định IR và CR</t>
  </si>
  <si>
    <t>Mức độ công việc</t>
  </si>
  <si>
    <t>Thủ tục thực hiện</t>
  </si>
  <si>
    <t>Nhân viên phụ trách</t>
  </si>
  <si>
    <t>CÔNG TY CỔ PHẦN HÀNG HẢI SÀI GÒN</t>
  </si>
  <si>
    <t>Đơn vị tính: VND</t>
  </si>
  <si>
    <t>Đào Thế Hưng</t>
  </si>
  <si>
    <t>Lưu Tiến Ái</t>
  </si>
  <si>
    <t>Giám đốc</t>
  </si>
  <si>
    <t>Cơ cấu tài sản và cơ cấu nguồn vốn</t>
  </si>
  <si>
    <t>Cơ cấu tài sản</t>
  </si>
  <si>
    <t>Tài sản ngắn hạn/Tổng số tài sản</t>
  </si>
  <si>
    <t>%</t>
  </si>
  <si>
    <t>Tài sản dài hạn/Tổng số tài sản</t>
  </si>
  <si>
    <t>Cơ cấu nguồn vốn</t>
  </si>
  <si>
    <t>Nợ phải trả/Tổng nguồn vốn</t>
  </si>
  <si>
    <t>Nguồn vốn chủ sở hữu/Tổng nguồn vốn</t>
  </si>
  <si>
    <t>Khả năng thanh toán</t>
  </si>
  <si>
    <t>Khả năng thanh toán hiện hành</t>
  </si>
  <si>
    <t>Lần</t>
  </si>
  <si>
    <t>Khả năng thanh toán nợ ngắn hạn</t>
  </si>
  <si>
    <t>Khả năng thanh toán nhanh</t>
  </si>
  <si>
    <t>Tỷ suất sinh lời</t>
  </si>
  <si>
    <t>Tỷ suất lợi nhuận trên doanh thu</t>
  </si>
  <si>
    <t>Tỷ suất lợi nhuận trước thuế trên doanh thu thuần</t>
  </si>
  <si>
    <t>Tỷ suất lợi nhuận sau thuế trên doanh thu thuần</t>
  </si>
  <si>
    <t>Tỷ suất lợi nhuận trên tổng tài sản</t>
  </si>
  <si>
    <t>Tỷ suất lợi nhuận trước thuế trên tổng tài sản</t>
  </si>
  <si>
    <t>Tỷ suất lợi nhuận sau thuế trên tổng tài sản</t>
  </si>
  <si>
    <t>Tỷ suất lợi nhuận sau thuế trên vốn chủ sở hữu</t>
  </si>
  <si>
    <t>Năm nay</t>
  </si>
  <si>
    <t>Năm trước</t>
  </si>
  <si>
    <t>220</t>
  </si>
  <si>
    <t>Số cuối  quý</t>
  </si>
  <si>
    <t>BẢNG CÂN ĐỐI KẾ TOÁN GIỮA NIÊN ĐỘ</t>
  </si>
  <si>
    <t>Địa chỉ: 422 Nguyễn Tất Thành, Phường 18, Quận 4, TP. Hồ Chí Minh</t>
  </si>
  <si>
    <t>Quý 1 năm  2007</t>
  </si>
  <si>
    <t>Tại ngày 31 tháng 03 năm 2007</t>
  </si>
  <si>
    <t xml:space="preserve">Thuế GTGT Được khấu trừ </t>
  </si>
  <si>
    <t>Thuế và các khoản phảI thu NN</t>
  </si>
  <si>
    <t>135</t>
  </si>
  <si>
    <t>139</t>
  </si>
  <si>
    <t>154</t>
  </si>
  <si>
    <t>158</t>
  </si>
  <si>
    <t>Vốn kinh doanh ở các đơn vị trực thuộc</t>
  </si>
  <si>
    <t>218</t>
  </si>
  <si>
    <t>TP. Hồ Chí Minh, ngày 16 tháng 04 năm 2007</t>
  </si>
  <si>
    <t>Dự phòng phảI trả ngắn hạn</t>
  </si>
  <si>
    <t>320</t>
  </si>
  <si>
    <t>330</t>
  </si>
  <si>
    <t>331</t>
  </si>
  <si>
    <t>332</t>
  </si>
  <si>
    <t>333</t>
  </si>
  <si>
    <t>334</t>
  </si>
  <si>
    <t>335</t>
  </si>
  <si>
    <t>336</t>
  </si>
  <si>
    <t>337</t>
  </si>
  <si>
    <t>Dự phòng trợ cấp mất việc làm</t>
  </si>
  <si>
    <t>Dự phòng phảI trả dài hạn</t>
  </si>
  <si>
    <t>Vốn khác của chủ sở hữu</t>
  </si>
  <si>
    <t>Nguồn vốn đầu tư xây dựng cơ bản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</si>
  <si>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</si>
  <si>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</si>
  <si>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</si>
  <si>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</si>
  <si>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</si>
  <si>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</si>
  <si>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</si>
  <si>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</si>
  <si>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</si>
  <si>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430</t>
  </si>
  <si>
    <t>431</t>
  </si>
  <si>
    <t>432</t>
  </si>
  <si>
    <t>433</t>
  </si>
  <si>
    <t>440</t>
  </si>
  <si>
    <t>MAÃU SOÁ B 02a-DN</t>
  </si>
  <si>
    <t>Teân Doanh Nghieäp:</t>
  </si>
  <si>
    <t>CTY CP HAØNG HAÛI SAØI GOØN</t>
  </si>
  <si>
    <t xml:space="preserve">(Ban haønh theo QÑ soá 15/2006/ QÑ-BTC
ngaøy 20/03/2006 cuûa Boâ Tröôûng BTC )
</t>
  </si>
  <si>
    <t>Ñòa chæ :</t>
  </si>
  <si>
    <t>422 Nguyeãn Taát Thaønh, P18, Q4, TPHCM</t>
  </si>
  <si>
    <t>Maõ soá thueá :</t>
  </si>
  <si>
    <t>0302590764</t>
  </si>
  <si>
    <t>BAÙO CAÙO KEÁT QUAÛ HOAÏT ÑOÄNG KINH DOANH GIÖÕA NIEÂN ÑOÄ</t>
  </si>
  <si>
    <t xml:space="preserve">( Daïng ñaày ñuû )     
</t>
  </si>
  <si>
    <t xml:space="preserve">Quyù I naêm 2007 
</t>
  </si>
  <si>
    <t>Ñôn vò tính: Ñoàng</t>
  </si>
  <si>
    <t>CHÆ TIEÂU</t>
  </si>
  <si>
    <t>MAÕ
SOÁ</t>
  </si>
  <si>
    <t>THUYEÁT
MINH</t>
  </si>
  <si>
    <t>Quyù I</t>
  </si>
  <si>
    <t>Luyõ keá töø ñaàu naêm
 ñeán cuoái quyù naøy</t>
  </si>
  <si>
    <t>NAÊM
NAY</t>
  </si>
  <si>
    <t>NAÊM
TRÖÔÙC</t>
  </si>
  <si>
    <t>1, Doanh thu baùn haøng vaø cung caáp dòch vuï</t>
  </si>
  <si>
    <t>2. Caùc khoaûn giaûm tröø doanh thu</t>
  </si>
  <si>
    <t>3. Doanh thu thuaàn veà baùn haøng vaø cung caáp dòch vuï (10 = 01 - 02)</t>
  </si>
  <si>
    <t>4. Giaù voán haøng baùn</t>
  </si>
  <si>
    <t>5. Lôïi nhuaän goäp veà baùn haøng vaø cung caáp dòch vuï (20 = 10  - 11)</t>
  </si>
  <si>
    <t>6. Doanh thu hoaït ñoäng taøi chính</t>
  </si>
  <si>
    <t>21</t>
  </si>
  <si>
    <t>7. Chi phí taøi chính</t>
  </si>
  <si>
    <t>22</t>
  </si>
  <si>
    <t xml:space="preserve">          Trong ñoù : Laõi vay phaûi traû</t>
  </si>
  <si>
    <t>23</t>
  </si>
  <si>
    <t>8. Chi phí baùn haøng</t>
  </si>
  <si>
    <t>24</t>
  </si>
  <si>
    <t xml:space="preserve">9. Chi phí quaûn lyù doanh nghieäp </t>
  </si>
  <si>
    <t>25</t>
  </si>
  <si>
    <t>10. Lôïi nhuaän thuaàn töø hoaït ñoäng kinh doanh:= 20 + (21-22)-(24+25)</t>
  </si>
  <si>
    <t xml:space="preserve">11. Thu nhaäp  khaùc </t>
  </si>
  <si>
    <t>31</t>
  </si>
  <si>
    <t>12. Chi phí khaùc</t>
  </si>
  <si>
    <t>32</t>
  </si>
  <si>
    <t>13. Lôïi nhuaän khaùc :  ( 40 = 31 - 32 )</t>
  </si>
  <si>
    <t>40</t>
  </si>
  <si>
    <t>14. Toång lôïi nhuaän keá toaùn tröôùc thueá : ( 50 = 30 +40 )</t>
  </si>
  <si>
    <t>50</t>
  </si>
  <si>
    <t>15. Chi phí Thueá TNDN hieän haønh</t>
  </si>
  <si>
    <t>51</t>
  </si>
  <si>
    <t>VI.30</t>
  </si>
  <si>
    <t>16. Chi phí Thueá TNDN hoaõn laïi</t>
  </si>
  <si>
    <t>52</t>
  </si>
  <si>
    <t>17. Lôïi nhuaän sau thueá  Thu nhaäp doanh nghieäp :  60 = 50 - 51-52 )</t>
  </si>
  <si>
    <t>60</t>
  </si>
  <si>
    <t>18. Laõi cô baûn treân coå phieáu (*)</t>
  </si>
  <si>
    <t>70</t>
  </si>
  <si>
    <t>Ngaøy  16   thaùng 04  naêm 2007</t>
  </si>
  <si>
    <t>Ngöôøi laäp bieåu</t>
  </si>
  <si>
    <t>Keá toaùn tröôûng</t>
  </si>
  <si>
    <t>Giaùm ñoác</t>
  </si>
  <si>
    <t xml:space="preserve">(Kyù, hoï teân)
</t>
  </si>
  <si>
    <t xml:space="preserve">      (Kyù, hoï teân, ñoùng daáu)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</si>
</sst>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\-&quot;£&quot;#,##0.00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_(* #,##0_);_(* \(#,##0\);_(* &quot;-&quot;??_);_(@_)"/>
    <numFmt numFmtId="170" formatCode="_(* #,##0.0000_);_(* \(#,##0.0000\);_(* &quot;-&quot;??_);_(@_)"/>
    <numFmt numFmtId="171" formatCode="\Ç\ \´\´\´\ \»\»"/>
    <numFmt numFmtId="172" formatCode="_(* #,##0.000_);_(* \(#,##0.000\);_(* &quot;-&quot;??_);_(@_)"/>
    <numFmt numFmtId="173" formatCode="&quot;$&quot;#,##0;[Red]\-&quot;$&quot;#,##0"/>
    <numFmt numFmtId="174" formatCode="&quot;$&quot;#,##0.00;[Red]\-&quot;$&quot;#,##0.00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_(* #,##0.00_);_(* \(#,##0.00\);_(* &quot;-&quot;_);_(@_)"/>
    <numFmt numFmtId="178" formatCode="0.0000"/>
    <numFmt numFmtId="179" formatCode="0.000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 * #,##0.00_ ;_ * \-#,##0.00_ ;_ * &quot;-&quot;??_ ;_ @_ "/>
    <numFmt numFmtId="183" formatCode="_ * #,##0_ ;_ * \-#,##0_ ;_ * &quot;-&quot;_ ;_ @_ "/>
    <numFmt numFmtId="184" formatCode="_-* #,##0\ &quot;$&quot;_-;\-* #,##0\ &quot;$&quot;_-;_-* &quot;-&quot;\ &quot;$&quot;_-;_-@_-"/>
    <numFmt numFmtId="185" formatCode="_-&quot;ñ&quot;* #,##0_-;\-&quot;ñ&quot;* #,##0_-;_-&quot;ñ&quot;* &quot;-&quot;_-;_-@_-"/>
    <numFmt numFmtId="186" formatCode="_-* #,##0.00\ _V_N_D_-;\-* #,##0.00\ _V_N_D_-;_-* &quot;-&quot;??\ _V_N_D_-;_-@_-"/>
    <numFmt numFmtId="187" formatCode="_-* #,##0.00\ _F_-;\-* #,##0.00\ _F_-;_-* &quot;-&quot;??\ _F_-;_-@_-"/>
    <numFmt numFmtId="188" formatCode="_-* #,##0.00\ _€_-;\-* #,##0.00\ _€_-;_-* &quot;-&quot;??\ _€_-;_-@_-"/>
    <numFmt numFmtId="189" formatCode="_-* #,##0.00\ _ñ_-;\-* #,##0.00\ _ñ_-;_-* &quot;-&quot;??\ _ñ_-;_-@_-"/>
    <numFmt numFmtId="190" formatCode="_(&quot;$&quot;\ * #,##0_);_(&quot;$&quot;\ * \(#,##0\);_(&quot;$&quot;\ * &quot;-&quot;_);_(@_)"/>
    <numFmt numFmtId="191" formatCode="_-* #,##0\ &quot;ñ&quot;_-;\-* #,##0\ &quot;ñ&quot;_-;_-* &quot;-&quot;\ &quot;ñ&quot;_-;_-@_-"/>
    <numFmt numFmtId="192" formatCode="_-* #,##0\ _V_N_D_-;\-* #,##0\ _V_N_D_-;_-* &quot;-&quot;\ _V_N_D_-;_-@_-"/>
    <numFmt numFmtId="193" formatCode="_-* #,##0\ _€_-;\-* #,##0\ _€_-;_-* &quot;-&quot;\ _€_-;_-@_-"/>
    <numFmt numFmtId="194" formatCode="_-* #,##0\ _$_-;\-* #,##0\ _$_-;_-* &quot;-&quot;\ _$_-;_-@_-"/>
    <numFmt numFmtId="195" formatCode="_-* #,##0\ _ñ_-;\-* #,##0\ _ñ_-;_-* &quot;-&quot;\ _ñ_-;_-@_-"/>
    <numFmt numFmtId="196" formatCode="&quot;SFr.&quot;\ #,##0.00;[Red]&quot;SFr.&quot;\ \-#,##0.00"/>
    <numFmt numFmtId="197" formatCode="_ &quot;SFr.&quot;\ * #,##0_ ;_ &quot;SFr.&quot;\ * \-#,##0_ ;_ &quot;SFr.&quot;\ * &quot;-&quot;_ ;_ @_ "/>
    <numFmt numFmtId="198" formatCode="_-* #,##0.00\ &quot;F&quot;_-;\-* #,##0.00\ &quot;F&quot;_-;_-* &quot;-&quot;??\ &quot;F&quot;_-;_-@_-"/>
    <numFmt numFmtId="199" formatCode="\$#,##0\ ;\(\$#,##0\)"/>
    <numFmt numFmtId="200" formatCode="_(* #,##0.000000_);_(* \(#,##0.000000\);_(* &quot;-&quot;??_);_(@_)"/>
    <numFmt numFmtId="201" formatCode="#,##0.00\ &quot;F&quot;;[Red]\-#,##0.00\ &quot;F&quot;"/>
    <numFmt numFmtId="202" formatCode="#,##0\ &quot;F&quot;;\-#,##0\ &quot;F&quot;"/>
    <numFmt numFmtId="203" formatCode="0\ \ \ \ "/>
    <numFmt numFmtId="204" formatCode="&quot;$&quot;\ #,##0.00;&quot;$&quot;\ \-#,##0.00"/>
    <numFmt numFmtId="205" formatCode="&quot;\&quot;#,##0;[Red]&quot;\&quot;&quot;\&quot;\-#,##0"/>
    <numFmt numFmtId="206" formatCode="&quot;\&quot;#,##0.00;[Red]&quot;\&quot;&quot;\&quot;&quot;\&quot;&quot;\&quot;&quot;\&quot;&quot;\&quot;\-#,##0.00"/>
    <numFmt numFmtId="207" formatCode="&quot;\&quot;#,##0.00;[Red]&quot;\&quot;\-#,##0.00"/>
    <numFmt numFmtId="208" formatCode="&quot;\&quot;#,##0;[Red]&quot;\&quot;\-#,##0"/>
    <numFmt numFmtId="209" formatCode="dd/mm/yyyy"/>
  </numFmts>
  <fonts count="5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VNI-Times"/>
      <family val="0"/>
    </font>
    <font>
      <u val="single"/>
      <sz val="9.6"/>
      <color indexed="36"/>
      <name val="VNI-Times"/>
      <family val="0"/>
    </font>
    <font>
      <sz val="8"/>
      <name val="Arial"/>
      <family val="2"/>
    </font>
    <font>
      <u val="single"/>
      <sz val="9.6"/>
      <color indexed="12"/>
      <name val="VNI-Times"/>
      <family val="0"/>
    </font>
    <font>
      <sz val="10"/>
      <name val="MS Sans Serif"/>
      <family val="0"/>
    </font>
    <font>
      <sz val="10"/>
      <name val="Courier New"/>
      <family val="0"/>
    </font>
    <font>
      <sz val="12"/>
      <name val="Chn FMing S5"/>
      <family val="3"/>
    </font>
    <font>
      <sz val="10"/>
      <name val="vni-times"/>
      <family val="0"/>
    </font>
    <font>
      <b/>
      <sz val="11"/>
      <name val="VNI-Times"/>
      <family val="0"/>
    </font>
    <font>
      <b/>
      <sz val="10"/>
      <name val="vni-times"/>
      <family val="0"/>
    </font>
    <font>
      <sz val="10"/>
      <name val="Wingdings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???"/>
      <family val="1"/>
    </font>
    <font>
      <sz val="10"/>
      <name val=".VnArial"/>
      <family val="2"/>
    </font>
    <font>
      <sz val="12"/>
      <name val="????"/>
      <family val="0"/>
    </font>
    <font>
      <sz val="10"/>
      <name val="VNI-Helve"/>
      <family val="0"/>
    </font>
    <font>
      <sz val="12"/>
      <color indexed="8"/>
      <name val="¹ÙÅÁÃ¼"/>
      <family val="1"/>
    </font>
    <font>
      <sz val="12"/>
      <name val="¹UAAA¼"/>
      <family val="3"/>
    </font>
    <font>
      <sz val="12"/>
      <name val="¹ÙÅÁÃ¼"/>
      <family val="0"/>
    </font>
    <font>
      <b/>
      <sz val="10"/>
      <name val="Helv"/>
      <family val="0"/>
    </font>
    <font>
      <b/>
      <sz val="10"/>
      <name val="Arial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0"/>
    </font>
    <font>
      <sz val="13"/>
      <name val=".VnTime"/>
      <family val="0"/>
    </font>
    <font>
      <sz val="10"/>
      <name val="VNI-Helve-Condens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u val="single"/>
      <sz val="11"/>
      <name val="VNI-Times"/>
      <family val="0"/>
    </font>
    <font>
      <b/>
      <sz val="16"/>
      <name val="VNI-Times"/>
      <family val="0"/>
    </font>
    <font>
      <b/>
      <sz val="12"/>
      <name val="VNI-Times"/>
      <family val="0"/>
    </font>
    <font>
      <b/>
      <sz val="9"/>
      <name val="VNI-Times"/>
      <family val="0"/>
    </font>
    <font>
      <sz val="11"/>
      <name val="VNI-Times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9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2" fontId="19" fillId="0" borderId="0" applyFont="0" applyFill="0" applyBorder="0" applyAlignment="0" applyProtection="0"/>
    <xf numFmtId="180" fontId="12" fillId="0" borderId="0" applyFont="0" applyFill="0" applyBorder="0" applyAlignment="0" applyProtection="0"/>
    <xf numFmtId="184" fontId="19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3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78" fontId="32" fillId="0" borderId="0" applyFont="0" applyFill="0" applyBorder="0" applyAlignment="0" applyProtection="0"/>
    <xf numFmtId="185" fontId="12" fillId="0" borderId="0" applyFont="0" applyFill="0" applyBorder="0" applyAlignment="0" applyProtection="0"/>
    <xf numFmtId="176" fontId="32" fillId="0" borderId="0" applyFont="0" applyFill="0" applyBorder="0" applyAlignment="0" applyProtection="0"/>
    <xf numFmtId="168" fontId="12" fillId="0" borderId="0" applyFont="0" applyFill="0" applyBorder="0" applyAlignment="0" applyProtection="0"/>
    <xf numFmtId="18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8" fontId="32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32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2" fontId="19" fillId="0" borderId="0" applyFont="0" applyFill="0" applyBorder="0" applyAlignment="0" applyProtection="0"/>
    <xf numFmtId="180" fontId="12" fillId="0" borderId="0" applyFont="0" applyFill="0" applyBorder="0" applyAlignment="0" applyProtection="0"/>
    <xf numFmtId="18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3" fontId="32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74" fontId="32" fillId="0" borderId="0" applyFont="0" applyFill="0" applyBorder="0" applyAlignment="0" applyProtection="0"/>
    <xf numFmtId="190" fontId="19" fillId="0" borderId="0" applyFont="0" applyFill="0" applyBorder="0" applyAlignment="0" applyProtection="0"/>
    <xf numFmtId="173" fontId="32" fillId="0" borderId="0" applyFont="0" applyFill="0" applyBorder="0" applyAlignment="0" applyProtection="0"/>
    <xf numFmtId="180" fontId="19" fillId="0" borderId="0" applyFont="0" applyFill="0" applyBorder="0" applyAlignment="0" applyProtection="0"/>
    <xf numFmtId="174" fontId="32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66" fontId="32" fillId="0" borderId="0" applyFont="0" applyFill="0" applyBorder="0" applyAlignment="0" applyProtection="0"/>
    <xf numFmtId="191" fontId="19" fillId="0" borderId="0" applyFont="0" applyFill="0" applyBorder="0" applyAlignment="0" applyProtection="0"/>
    <xf numFmtId="174" fontId="32" fillId="0" borderId="0" applyFont="0" applyFill="0" applyBorder="0" applyAlignment="0" applyProtection="0"/>
    <xf numFmtId="18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8" fontId="32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32" fillId="0" borderId="0" applyFont="0" applyFill="0" applyBorder="0" applyAlignment="0" applyProtection="0"/>
    <xf numFmtId="186" fontId="19" fillId="0" borderId="0" applyFont="0" applyFill="0" applyBorder="0" applyAlignment="0" applyProtection="0"/>
    <xf numFmtId="168" fontId="12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5" fontId="32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76" fontId="32" fillId="0" borderId="0" applyFont="0" applyFill="0" applyBorder="0" applyAlignment="0" applyProtection="0"/>
    <xf numFmtId="195" fontId="19" fillId="0" borderId="0" applyFont="0" applyFill="0" applyBorder="0" applyAlignment="0" applyProtection="0"/>
    <xf numFmtId="175" fontId="32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0" fontId="12" fillId="0" borderId="0" applyFont="0" applyFill="0" applyBorder="0" applyAlignment="0" applyProtection="0"/>
    <xf numFmtId="18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3" fontId="32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74" fontId="32" fillId="0" borderId="0" applyFont="0" applyFill="0" applyBorder="0" applyAlignment="0" applyProtection="0"/>
    <xf numFmtId="190" fontId="19" fillId="0" borderId="0" applyFont="0" applyFill="0" applyBorder="0" applyAlignment="0" applyProtection="0"/>
    <xf numFmtId="173" fontId="32" fillId="0" borderId="0" applyFont="0" applyFill="0" applyBorder="0" applyAlignment="0" applyProtection="0"/>
    <xf numFmtId="180" fontId="19" fillId="0" borderId="0" applyFont="0" applyFill="0" applyBorder="0" applyAlignment="0" applyProtection="0"/>
    <xf numFmtId="174" fontId="32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66" fontId="32" fillId="0" borderId="0" applyFont="0" applyFill="0" applyBorder="0" applyAlignment="0" applyProtection="0"/>
    <xf numFmtId="191" fontId="19" fillId="0" borderId="0" applyFont="0" applyFill="0" applyBorder="0" applyAlignment="0" applyProtection="0"/>
    <xf numFmtId="174" fontId="3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9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5" fontId="32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76" fontId="32" fillId="0" borderId="0" applyFont="0" applyFill="0" applyBorder="0" applyAlignment="0" applyProtection="0"/>
    <xf numFmtId="195" fontId="19" fillId="0" borderId="0" applyFont="0" applyFill="0" applyBorder="0" applyAlignment="0" applyProtection="0"/>
    <xf numFmtId="175" fontId="32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8" fontId="32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32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3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78" fontId="32" fillId="0" borderId="0" applyFont="0" applyFill="0" applyBorder="0" applyAlignment="0" applyProtection="0"/>
    <xf numFmtId="185" fontId="12" fillId="0" borderId="0" applyFont="0" applyFill="0" applyBorder="0" applyAlignment="0" applyProtection="0"/>
    <xf numFmtId="176" fontId="32" fillId="0" borderId="0" applyFont="0" applyFill="0" applyBorder="0" applyAlignment="0" applyProtection="0"/>
    <xf numFmtId="42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3" fontId="32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74" fontId="32" fillId="0" borderId="0" applyFont="0" applyFill="0" applyBorder="0" applyAlignment="0" applyProtection="0"/>
    <xf numFmtId="190" fontId="19" fillId="0" borderId="0" applyFont="0" applyFill="0" applyBorder="0" applyAlignment="0" applyProtection="0"/>
    <xf numFmtId="173" fontId="32" fillId="0" borderId="0" applyFont="0" applyFill="0" applyBorder="0" applyAlignment="0" applyProtection="0"/>
    <xf numFmtId="180" fontId="19" fillId="0" borderId="0" applyFont="0" applyFill="0" applyBorder="0" applyAlignment="0" applyProtection="0"/>
    <xf numFmtId="174" fontId="32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66" fontId="32" fillId="0" borderId="0" applyFont="0" applyFill="0" applyBorder="0" applyAlignment="0" applyProtection="0"/>
    <xf numFmtId="191" fontId="19" fillId="0" borderId="0" applyFont="0" applyFill="0" applyBorder="0" applyAlignment="0" applyProtection="0"/>
    <xf numFmtId="174" fontId="32" fillId="0" borderId="0" applyFont="0" applyFill="0" applyBorder="0" applyAlignment="0" applyProtection="0"/>
    <xf numFmtId="166" fontId="12" fillId="0" borderId="0" applyFont="0" applyFill="0" applyBorder="0" applyAlignment="0" applyProtection="0"/>
    <xf numFmtId="19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5" fontId="32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76" fontId="32" fillId="0" borderId="0" applyFont="0" applyFill="0" applyBorder="0" applyAlignment="0" applyProtection="0"/>
    <xf numFmtId="195" fontId="19" fillId="0" borderId="0" applyFont="0" applyFill="0" applyBorder="0" applyAlignment="0" applyProtection="0"/>
    <xf numFmtId="175" fontId="32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8" fontId="32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32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3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78" fontId="32" fillId="0" borderId="0" applyFont="0" applyFill="0" applyBorder="0" applyAlignment="0" applyProtection="0"/>
    <xf numFmtId="185" fontId="12" fillId="0" borderId="0" applyFont="0" applyFill="0" applyBorder="0" applyAlignment="0" applyProtection="0"/>
    <xf numFmtId="176" fontId="32" fillId="0" borderId="0" applyFont="0" applyFill="0" applyBorder="0" applyAlignment="0" applyProtection="0"/>
    <xf numFmtId="168" fontId="12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0" fillId="0" borderId="0">
      <alignment/>
      <protection/>
    </xf>
    <xf numFmtId="9" fontId="33" fillId="0" borderId="0" applyBorder="0" applyAlignment="0" applyProtection="0"/>
    <xf numFmtId="19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5" fontId="32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76" fontId="32" fillId="0" borderId="0" applyFont="0" applyFill="0" applyBorder="0" applyAlignment="0" applyProtection="0"/>
    <xf numFmtId="195" fontId="19" fillId="0" borderId="0" applyFont="0" applyFill="0" applyBorder="0" applyAlignment="0" applyProtection="0"/>
    <xf numFmtId="175" fontId="32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83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82" fontId="35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34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198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4" fillId="2" borderId="0" applyNumberFormat="0" applyBorder="0" applyAlignment="0" applyProtection="0"/>
    <xf numFmtId="0" fontId="38" fillId="0" borderId="0">
      <alignment horizontal="left"/>
      <protection/>
    </xf>
    <xf numFmtId="0" fontId="39" fillId="0" borderId="1" applyNumberFormat="0" applyAlignment="0" applyProtection="0"/>
    <xf numFmtId="0" fontId="39" fillId="0" borderId="2">
      <alignment horizontal="left" vertical="center"/>
      <protection/>
    </xf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00" fontId="12" fillId="0" borderId="0">
      <alignment/>
      <protection locked="0"/>
    </xf>
    <xf numFmtId="200" fontId="12" fillId="0" borderId="0">
      <alignment/>
      <protection locked="0"/>
    </xf>
    <xf numFmtId="0" fontId="15" fillId="0" borderId="0" applyNumberForma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8" fontId="32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32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76" fontId="32" fillId="0" borderId="0" applyFont="0" applyFill="0" applyBorder="0" applyAlignment="0" applyProtection="0"/>
    <xf numFmtId="195" fontId="19" fillId="0" borderId="0" applyFont="0" applyFill="0" applyBorder="0" applyAlignment="0" applyProtection="0"/>
    <xf numFmtId="175" fontId="32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0" fontId="14" fillId="3" borderId="3" applyNumberFormat="0" applyBorder="0" applyAlignment="0" applyProtection="0"/>
    <xf numFmtId="0" fontId="16" fillId="0" borderId="0">
      <alignment/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41" fillId="0" borderId="4">
      <alignment/>
      <protection/>
    </xf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7" fillId="0" borderId="0">
      <alignment/>
      <protection/>
    </xf>
    <xf numFmtId="0" fontId="12" fillId="0" borderId="0">
      <alignment/>
      <protection/>
    </xf>
    <xf numFmtId="0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6" fillId="0" borderId="5" applyNumberFormat="0" applyBorder="0">
      <alignment/>
      <protection/>
    </xf>
    <xf numFmtId="19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5" fontId="32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76" fontId="32" fillId="0" borderId="0" applyFont="0" applyFill="0" applyBorder="0" applyAlignment="0" applyProtection="0"/>
    <xf numFmtId="195" fontId="19" fillId="0" borderId="0" applyFont="0" applyFill="0" applyBorder="0" applyAlignment="0" applyProtection="0"/>
    <xf numFmtId="175" fontId="32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76" fontId="32" fillId="0" borderId="0" applyFont="0" applyFill="0" applyBorder="0" applyAlignment="0" applyProtection="0"/>
    <xf numFmtId="195" fontId="19" fillId="0" borderId="0" applyFont="0" applyFill="0" applyBorder="0" applyAlignment="0" applyProtection="0"/>
    <xf numFmtId="175" fontId="32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1" fillId="0" borderId="0">
      <alignment/>
      <protection/>
    </xf>
    <xf numFmtId="42" fontId="19" fillId="0" borderId="0" applyFont="0" applyFill="0" applyBorder="0" applyAlignment="0" applyProtection="0"/>
    <xf numFmtId="180" fontId="12" fillId="0" borderId="0" applyFont="0" applyFill="0" applyBorder="0" applyAlignment="0" applyProtection="0"/>
    <xf numFmtId="18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3" fontId="32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74" fontId="32" fillId="0" borderId="0" applyFont="0" applyFill="0" applyBorder="0" applyAlignment="0" applyProtection="0"/>
    <xf numFmtId="190" fontId="19" fillId="0" borderId="0" applyFont="0" applyFill="0" applyBorder="0" applyAlignment="0" applyProtection="0"/>
    <xf numFmtId="173" fontId="32" fillId="0" borderId="0" applyFont="0" applyFill="0" applyBorder="0" applyAlignment="0" applyProtection="0"/>
    <xf numFmtId="180" fontId="19" fillId="0" borderId="0" applyFont="0" applyFill="0" applyBorder="0" applyAlignment="0" applyProtection="0"/>
    <xf numFmtId="174" fontId="32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66" fontId="32" fillId="0" borderId="0" applyFont="0" applyFill="0" applyBorder="0" applyAlignment="0" applyProtection="0"/>
    <xf numFmtId="191" fontId="19" fillId="0" borderId="0" applyFont="0" applyFill="0" applyBorder="0" applyAlignment="0" applyProtection="0"/>
    <xf numFmtId="174" fontId="32" fillId="0" borderId="0" applyFont="0" applyFill="0" applyBorder="0" applyAlignment="0" applyProtection="0"/>
    <xf numFmtId="201" fontId="42" fillId="0" borderId="6">
      <alignment horizontal="right" vertical="center"/>
      <protection/>
    </xf>
    <xf numFmtId="202" fontId="19" fillId="0" borderId="3">
      <alignment horizontal="left"/>
      <protection/>
    </xf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3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78" fontId="32" fillId="0" borderId="0" applyFont="0" applyFill="0" applyBorder="0" applyAlignment="0" applyProtection="0"/>
    <xf numFmtId="185" fontId="1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0" fillId="0" borderId="7" applyNumberFormat="0" applyFont="0" applyFill="0" applyAlignment="0" applyProtection="0"/>
    <xf numFmtId="203" fontId="43" fillId="0" borderId="0">
      <alignment/>
      <protection/>
    </xf>
    <xf numFmtId="204" fontId="19" fillId="0" borderId="3">
      <alignment/>
      <protection/>
    </xf>
    <xf numFmtId="17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5" fillId="0" borderId="0">
      <alignment/>
      <protection/>
    </xf>
    <xf numFmtId="0" fontId="18" fillId="0" borderId="0">
      <alignment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0" fontId="47" fillId="0" borderId="0">
      <alignment/>
      <protection/>
    </xf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1" fontId="6" fillId="0" borderId="8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1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Continuous" wrapText="1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41" fontId="5" fillId="0" borderId="9" xfId="0" applyNumberFormat="1" applyFont="1" applyBorder="1" applyAlignment="1">
      <alignment/>
    </xf>
    <xf numFmtId="0" fontId="9" fillId="0" borderId="0" xfId="0" applyFont="1" applyBorder="1" applyAlignment="1">
      <alignment/>
    </xf>
    <xf numFmtId="41" fontId="9" fillId="0" borderId="9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41" fontId="6" fillId="0" borderId="8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wrapText="1"/>
    </xf>
    <xf numFmtId="169" fontId="12" fillId="0" borderId="0" xfId="418" applyNumberFormat="1" applyAlignment="1">
      <alignment/>
    </xf>
    <xf numFmtId="0" fontId="12" fillId="0" borderId="0" xfId="511">
      <alignment/>
      <protection/>
    </xf>
    <xf numFmtId="0" fontId="20" fillId="0" borderId="0" xfId="511" applyFont="1" applyAlignment="1">
      <alignment horizontal="justify"/>
      <protection/>
    </xf>
    <xf numFmtId="169" fontId="19" fillId="0" borderId="0" xfId="418" applyNumberFormat="1" applyFont="1" applyAlignment="1">
      <alignment horizontal="justify"/>
    </xf>
    <xf numFmtId="169" fontId="19" fillId="0" borderId="0" xfId="418" applyNumberFormat="1" applyFont="1" applyAlignment="1">
      <alignment/>
    </xf>
    <xf numFmtId="10" fontId="21" fillId="0" borderId="0" xfId="418" applyNumberFormat="1" applyFont="1" applyAlignment="1">
      <alignment/>
    </xf>
    <xf numFmtId="49" fontId="12" fillId="0" borderId="0" xfId="511" applyNumberFormat="1">
      <alignment/>
      <protection/>
    </xf>
    <xf numFmtId="49" fontId="12" fillId="0" borderId="0" xfId="511" applyNumberFormat="1" applyFont="1">
      <alignment/>
      <protection/>
    </xf>
    <xf numFmtId="0" fontId="21" fillId="0" borderId="0" xfId="511" applyFont="1">
      <alignment/>
      <protection/>
    </xf>
    <xf numFmtId="0" fontId="19" fillId="0" borderId="0" xfId="511" applyFont="1">
      <alignment/>
      <protection/>
    </xf>
    <xf numFmtId="0" fontId="21" fillId="0" borderId="11" xfId="511" applyFont="1" applyBorder="1" applyAlignment="1">
      <alignment horizontal="center" vertical="top" wrapText="1"/>
      <protection/>
    </xf>
    <xf numFmtId="169" fontId="21" fillId="0" borderId="12" xfId="418" applyNumberFormat="1" applyFont="1" applyBorder="1" applyAlignment="1">
      <alignment horizontal="center" vertical="top" wrapText="1"/>
    </xf>
    <xf numFmtId="0" fontId="21" fillId="0" borderId="13" xfId="511" applyFont="1" applyBorder="1" applyAlignment="1">
      <alignment horizontal="center" vertical="top" wrapText="1"/>
      <protection/>
    </xf>
    <xf numFmtId="169" fontId="21" fillId="0" borderId="14" xfId="418" applyNumberFormat="1" applyFont="1" applyBorder="1" applyAlignment="1">
      <alignment horizontal="center" vertical="top" wrapText="1"/>
    </xf>
    <xf numFmtId="0" fontId="19" fillId="0" borderId="15" xfId="511" applyFont="1" applyBorder="1" applyAlignment="1">
      <alignment horizontal="center" vertical="top" wrapText="1"/>
      <protection/>
    </xf>
    <xf numFmtId="169" fontId="19" fillId="0" borderId="16" xfId="418" applyNumberFormat="1" applyFont="1" applyBorder="1" applyAlignment="1">
      <alignment vertical="top" wrapText="1"/>
    </xf>
    <xf numFmtId="169" fontId="21" fillId="0" borderId="16" xfId="418" applyNumberFormat="1" applyFont="1" applyBorder="1" applyAlignment="1">
      <alignment horizontal="center" vertical="top" wrapText="1"/>
    </xf>
    <xf numFmtId="10" fontId="21" fillId="0" borderId="16" xfId="418" applyNumberFormat="1" applyFont="1" applyBorder="1" applyAlignment="1">
      <alignment horizontal="center" vertical="top" wrapText="1"/>
    </xf>
    <xf numFmtId="10" fontId="21" fillId="0" borderId="17" xfId="418" applyNumberFormat="1" applyFont="1" applyBorder="1" applyAlignment="1">
      <alignment horizontal="center" vertical="top" wrapText="1"/>
    </xf>
    <xf numFmtId="0" fontId="19" fillId="0" borderId="18" xfId="511" applyFont="1" applyBorder="1" applyAlignment="1">
      <alignment horizontal="justify" vertical="top" wrapText="1"/>
      <protection/>
    </xf>
    <xf numFmtId="169" fontId="19" fillId="0" borderId="19" xfId="418" applyNumberFormat="1" applyFont="1" applyBorder="1" applyAlignment="1">
      <alignment horizontal="justify" vertical="top" wrapText="1"/>
    </xf>
    <xf numFmtId="169" fontId="19" fillId="4" borderId="19" xfId="418" applyNumberFormat="1" applyFont="1" applyFill="1" applyBorder="1" applyAlignment="1">
      <alignment horizontal="center" vertical="top" wrapText="1"/>
    </xf>
    <xf numFmtId="169" fontId="19" fillId="0" borderId="19" xfId="418" applyNumberFormat="1" applyFont="1" applyBorder="1" applyAlignment="1">
      <alignment horizontal="center" vertical="top" wrapText="1"/>
    </xf>
    <xf numFmtId="169" fontId="19" fillId="0" borderId="20" xfId="418" applyNumberFormat="1" applyFont="1" applyBorder="1" applyAlignment="1">
      <alignment horizontal="center" vertical="top" wrapText="1"/>
    </xf>
    <xf numFmtId="169" fontId="19" fillId="4" borderId="20" xfId="418" applyNumberFormat="1" applyFont="1" applyFill="1" applyBorder="1" applyAlignment="1">
      <alignment horizontal="center" vertical="top" wrapText="1"/>
    </xf>
    <xf numFmtId="0" fontId="19" fillId="0" borderId="15" xfId="511" applyFont="1" applyBorder="1" applyAlignment="1">
      <alignment horizontal="justify" vertical="top" wrapText="1"/>
      <protection/>
    </xf>
    <xf numFmtId="169" fontId="19" fillId="0" borderId="16" xfId="418" applyNumberFormat="1" applyFont="1" applyBorder="1" applyAlignment="1">
      <alignment horizontal="justify" vertical="top" wrapText="1"/>
    </xf>
    <xf numFmtId="169" fontId="19" fillId="0" borderId="21" xfId="418" applyNumberFormat="1" applyFont="1" applyBorder="1" applyAlignment="1">
      <alignment horizontal="center" vertical="top" wrapText="1"/>
    </xf>
    <xf numFmtId="169" fontId="19" fillId="0" borderId="22" xfId="418" applyNumberFormat="1" applyFont="1" applyBorder="1" applyAlignment="1">
      <alignment horizontal="center" vertical="top" wrapText="1"/>
    </xf>
    <xf numFmtId="169" fontId="19" fillId="4" borderId="16" xfId="418" applyNumberFormat="1" applyFont="1" applyFill="1" applyBorder="1" applyAlignment="1">
      <alignment horizontal="center" vertical="top" wrapText="1"/>
    </xf>
    <xf numFmtId="169" fontId="19" fillId="4" borderId="17" xfId="418" applyNumberFormat="1" applyFont="1" applyFill="1" applyBorder="1" applyAlignment="1">
      <alignment horizontal="center" vertical="top" wrapText="1"/>
    </xf>
    <xf numFmtId="169" fontId="21" fillId="0" borderId="0" xfId="418" applyNumberFormat="1" applyFont="1" applyAlignment="1">
      <alignment horizontal="justify"/>
    </xf>
    <xf numFmtId="169" fontId="21" fillId="0" borderId="0" xfId="418" applyNumberFormat="1" applyFont="1" applyAlignment="1">
      <alignment/>
    </xf>
    <xf numFmtId="0" fontId="22" fillId="0" borderId="0" xfId="511" applyFont="1" applyAlignment="1">
      <alignment horizontal="justify"/>
      <protection/>
    </xf>
    <xf numFmtId="169" fontId="19" fillId="0" borderId="0" xfId="418" applyNumberFormat="1" applyFont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25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27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0" fontId="26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2" fontId="1" fillId="0" borderId="0" xfId="0" applyNumberFormat="1" applyFont="1" applyAlignment="1">
      <alignment horizontal="right" vertical="top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23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Continuous"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centerContinuous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10" fontId="6" fillId="0" borderId="0" xfId="514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quotePrefix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10" fontId="5" fillId="0" borderId="0" xfId="514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1" fontId="5" fillId="0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Continuous"/>
    </xf>
    <xf numFmtId="41" fontId="10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/>
    </xf>
    <xf numFmtId="177" fontId="5" fillId="0" borderId="0" xfId="0" applyNumberFormat="1" applyFont="1" applyFill="1" applyBorder="1" applyAlignment="1">
      <alignment/>
    </xf>
    <xf numFmtId="41" fontId="28" fillId="0" borderId="0" xfId="0" applyNumberFormat="1" applyFont="1" applyFill="1" applyBorder="1" applyAlignment="1">
      <alignment/>
    </xf>
    <xf numFmtId="0" fontId="21" fillId="0" borderId="0" xfId="511" applyFont="1" applyAlignment="1">
      <alignment horizontal="justify"/>
      <protection/>
    </xf>
    <xf numFmtId="0" fontId="19" fillId="0" borderId="0" xfId="511" applyFont="1" applyAlignment="1">
      <alignment/>
      <protection/>
    </xf>
    <xf numFmtId="0" fontId="22" fillId="0" borderId="0" xfId="511" applyFont="1" applyAlignment="1">
      <alignment horizontal="justify"/>
      <protection/>
    </xf>
    <xf numFmtId="169" fontId="21" fillId="0" borderId="24" xfId="418" applyNumberFormat="1" applyFont="1" applyBorder="1" applyAlignment="1">
      <alignment horizontal="center" vertical="top" wrapText="1"/>
    </xf>
    <xf numFmtId="169" fontId="21" fillId="0" borderId="7" xfId="418" applyNumberFormat="1" applyFont="1" applyBorder="1" applyAlignment="1">
      <alignment horizontal="center" vertical="top" wrapText="1"/>
    </xf>
    <xf numFmtId="169" fontId="21" fillId="0" borderId="25" xfId="418" applyNumberFormat="1" applyFont="1" applyBorder="1" applyAlignment="1">
      <alignment horizontal="center" vertical="top" wrapText="1"/>
    </xf>
    <xf numFmtId="169" fontId="21" fillId="0" borderId="26" xfId="418" applyNumberFormat="1" applyFont="1" applyBorder="1" applyAlignment="1">
      <alignment horizontal="center" vertical="top" wrapText="1"/>
    </xf>
    <xf numFmtId="169" fontId="21" fillId="0" borderId="9" xfId="418" applyNumberFormat="1" applyFont="1" applyBorder="1" applyAlignment="1">
      <alignment horizontal="center" vertical="top" wrapText="1"/>
    </xf>
    <xf numFmtId="169" fontId="21" fillId="0" borderId="20" xfId="418" applyNumberFormat="1" applyFont="1" applyBorder="1" applyAlignment="1">
      <alignment horizontal="center" vertical="top" wrapText="1"/>
    </xf>
    <xf numFmtId="0" fontId="19" fillId="0" borderId="0" xfId="511" applyFont="1" applyAlignment="1">
      <alignment horizontal="justify"/>
      <protection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19" fillId="0" borderId="27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0" xfId="0" applyFont="1" applyAlignment="1">
      <alignment/>
    </xf>
    <xf numFmtId="0" fontId="20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wrapText="1"/>
    </xf>
    <xf numFmtId="0" fontId="19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51" fillId="2" borderId="36" xfId="0" applyFont="1" applyFill="1" applyBorder="1" applyAlignment="1">
      <alignment horizontal="center"/>
    </xf>
    <xf numFmtId="0" fontId="51" fillId="2" borderId="37" xfId="0" applyFont="1" applyFill="1" applyBorder="1" applyAlignment="1">
      <alignment horizontal="center"/>
    </xf>
    <xf numFmtId="0" fontId="51" fillId="2" borderId="3" xfId="0" applyFont="1" applyFill="1" applyBorder="1" applyAlignment="1">
      <alignment horizontal="center"/>
    </xf>
    <xf numFmtId="0" fontId="20" fillId="0" borderId="38" xfId="0" applyFont="1" applyBorder="1" applyAlignment="1">
      <alignment horizontal="left" indent="1"/>
    </xf>
    <xf numFmtId="0" fontId="20" fillId="0" borderId="39" xfId="0" applyFont="1" applyBorder="1" applyAlignment="1">
      <alignment horizontal="left" indent="1"/>
    </xf>
    <xf numFmtId="49" fontId="20" fillId="0" borderId="40" xfId="0" applyNumberFormat="1" applyFont="1" applyBorder="1" applyAlignment="1">
      <alignment horizontal="center"/>
    </xf>
    <xf numFmtId="49" fontId="19" fillId="0" borderId="40" xfId="0" applyNumberFormat="1" applyFont="1" applyBorder="1" applyAlignment="1">
      <alignment horizontal="center"/>
    </xf>
    <xf numFmtId="3" fontId="20" fillId="0" borderId="40" xfId="416" applyNumberFormat="1" applyFont="1" applyBorder="1" applyAlignment="1">
      <alignment/>
    </xf>
    <xf numFmtId="0" fontId="20" fillId="0" borderId="41" xfId="0" applyFont="1" applyBorder="1" applyAlignment="1">
      <alignment horizontal="left" indent="1"/>
    </xf>
    <xf numFmtId="0" fontId="20" fillId="0" borderId="42" xfId="0" applyFont="1" applyBorder="1" applyAlignment="1">
      <alignment horizontal="left" indent="1"/>
    </xf>
    <xf numFmtId="49" fontId="20" fillId="0" borderId="43" xfId="0" applyNumberFormat="1" applyFont="1" applyBorder="1" applyAlignment="1">
      <alignment horizontal="center"/>
    </xf>
    <xf numFmtId="49" fontId="19" fillId="0" borderId="43" xfId="0" applyNumberFormat="1" applyFont="1" applyBorder="1" applyAlignment="1">
      <alignment horizontal="center"/>
    </xf>
    <xf numFmtId="3" fontId="20" fillId="0" borderId="43" xfId="416" applyNumberFormat="1" applyFont="1" applyBorder="1" applyAlignment="1">
      <alignment/>
    </xf>
    <xf numFmtId="0" fontId="52" fillId="0" borderId="41" xfId="0" applyFont="1" applyBorder="1" applyAlignment="1">
      <alignment horizontal="left" vertical="center" wrapText="1" indent="1"/>
    </xf>
    <xf numFmtId="0" fontId="52" fillId="0" borderId="42" xfId="0" applyFont="1" applyBorder="1" applyAlignment="1">
      <alignment horizontal="left" vertical="center" wrapText="1" indent="1"/>
    </xf>
    <xf numFmtId="3" fontId="20" fillId="0" borderId="43" xfId="416" applyNumberFormat="1" applyFont="1" applyFill="1" applyBorder="1" applyAlignment="1">
      <alignment/>
    </xf>
    <xf numFmtId="0" fontId="52" fillId="0" borderId="41" xfId="0" applyFont="1" applyBorder="1" applyAlignment="1">
      <alignment horizontal="left" indent="1"/>
    </xf>
    <xf numFmtId="0" fontId="52" fillId="0" borderId="42" xfId="0" applyFont="1" applyBorder="1" applyAlignment="1">
      <alignment horizontal="left" indent="1"/>
    </xf>
    <xf numFmtId="0" fontId="52" fillId="0" borderId="44" xfId="0" applyFont="1" applyBorder="1" applyAlignment="1">
      <alignment horizontal="left" indent="1"/>
    </xf>
    <xf numFmtId="0" fontId="52" fillId="0" borderId="43" xfId="0" applyFont="1" applyBorder="1" applyAlignment="1">
      <alignment horizontal="left" indent="1"/>
    </xf>
    <xf numFmtId="49" fontId="52" fillId="0" borderId="43" xfId="0" applyNumberFormat="1" applyFont="1" applyBorder="1" applyAlignment="1">
      <alignment horizontal="center"/>
    </xf>
    <xf numFmtId="0" fontId="52" fillId="0" borderId="45" xfId="0" applyFont="1" applyBorder="1" applyAlignment="1">
      <alignment horizontal="left" indent="1"/>
    </xf>
    <xf numFmtId="0" fontId="52" fillId="0" borderId="16" xfId="0" applyFont="1" applyBorder="1" applyAlignment="1">
      <alignment horizontal="left" indent="1"/>
    </xf>
    <xf numFmtId="49" fontId="20" fillId="0" borderId="46" xfId="0" applyNumberFormat="1" applyFont="1" applyBorder="1" applyAlignment="1">
      <alignment horizontal="center"/>
    </xf>
    <xf numFmtId="49" fontId="19" fillId="0" borderId="46" xfId="0" applyNumberFormat="1" applyFont="1" applyBorder="1" applyAlignment="1">
      <alignment horizontal="center"/>
    </xf>
    <xf numFmtId="10" fontId="20" fillId="0" borderId="46" xfId="416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52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</cellXfs>
  <cellStyles count="623">
    <cellStyle name="Normal" xfId="0"/>
    <cellStyle name="RowLevel_0" xfId="1"/>
    <cellStyle name="ColLevel_0" xfId="2"/>
    <cellStyle name="??" xfId="16"/>
    <cellStyle name="?? [0.00]_List-dwg" xfId="17"/>
    <cellStyle name="?? [0]_ ??? ???? " xfId="18"/>
    <cellStyle name="???? [0.00]_List-dwg" xfId="19"/>
    <cellStyle name="????_List-dwg" xfId="20"/>
    <cellStyle name="???[0]_Book1" xfId="21"/>
    <cellStyle name="???_95" xfId="22"/>
    <cellStyle name="??_ ??? ???? " xfId="23"/>
    <cellStyle name="_Book1" xfId="24"/>
    <cellStyle name="_Book1_1" xfId="25"/>
    <cellStyle name="_Book1_BC-QT-WB-dthao" xfId="26"/>
    <cellStyle name="_Book1_DT truong thinh phu" xfId="27"/>
    <cellStyle name="_Book1_TH KHAI TOAN THU THIEM cac tuyen TT noi" xfId="28"/>
    <cellStyle name="_DT truong thinh phu" xfId="29"/>
    <cellStyle name="_KT (2)" xfId="30"/>
    <cellStyle name="_KT (2)_1" xfId="31"/>
    <cellStyle name="_KT (2)_1_Lora-tungchau" xfId="32"/>
    <cellStyle name="_KT (2)_1_Qt-HT3PQ1(CauKho)" xfId="33"/>
    <cellStyle name="_KT (2)_1_Qt-HT3PQ1(CauKho)_Book1" xfId="34"/>
    <cellStyle name="_KT (2)_1_Qt-HT3PQ1(CauKho)_Don gia quy 3 nam 2003 - Ban Dien Luc" xfId="35"/>
    <cellStyle name="_KT (2)_1_Qt-HT3PQ1(CauKho)_NC-VL2-2003" xfId="36"/>
    <cellStyle name="_KT (2)_1_Qt-HT3PQ1(CauKho)_NC-VL2-2003_1" xfId="37"/>
    <cellStyle name="_KT (2)_1_Qt-HT3PQ1(CauKho)_XL4Test5" xfId="38"/>
    <cellStyle name="_KT (2)_2" xfId="39"/>
    <cellStyle name="_KT (2)_2_TG-TH" xfId="40"/>
    <cellStyle name="_KT (2)_2_TG-TH_BAO CAO KLCT PT2000" xfId="41"/>
    <cellStyle name="_KT (2)_2_TG-TH_BAO CAO PT2000" xfId="42"/>
    <cellStyle name="_KT (2)_2_TG-TH_BAO CAO PT2000_Book1" xfId="43"/>
    <cellStyle name="_KT (2)_2_TG-TH_Bao cao XDCB 2001 - T11 KH dieu chinh 20-11-THAI" xfId="44"/>
    <cellStyle name="_KT (2)_2_TG-TH_Book1" xfId="45"/>
    <cellStyle name="_KT (2)_2_TG-TH_Book1_1" xfId="46"/>
    <cellStyle name="_KT (2)_2_TG-TH_Book1_1_DanhMucDonGiaVTTB_Dien_TAM" xfId="47"/>
    <cellStyle name="_KT (2)_2_TG-TH_Book1_2" xfId="48"/>
    <cellStyle name="_KT (2)_2_TG-TH_Book1_3" xfId="49"/>
    <cellStyle name="_KT (2)_2_TG-TH_Book1_3_DT truong thinh phu" xfId="50"/>
    <cellStyle name="_KT (2)_2_TG-TH_Book1_3_XL4Test5" xfId="51"/>
    <cellStyle name="_KT (2)_2_TG-TH_Book1_DanhMucDonGiaVTTB_Dien_TAM" xfId="52"/>
    <cellStyle name="_KT (2)_2_TG-TH_Dcdtoan-bcnckt " xfId="53"/>
    <cellStyle name="_KT (2)_2_TG-TH_DN_MTP" xfId="54"/>
    <cellStyle name="_KT (2)_2_TG-TH_Dongia2-2003" xfId="55"/>
    <cellStyle name="_KT (2)_2_TG-TH_Dongia2-2003_DT truong thinh phu" xfId="56"/>
    <cellStyle name="_KT (2)_2_TG-TH_DT truong thinh phu" xfId="57"/>
    <cellStyle name="_KT (2)_2_TG-TH_DTCDT MR.2N110.HOCMON.TDTOAN.CCUNG" xfId="58"/>
    <cellStyle name="_KT (2)_2_TG-TH_Lora-tungchau" xfId="59"/>
    <cellStyle name="_KT (2)_2_TG-TH_moi" xfId="60"/>
    <cellStyle name="_KT (2)_2_TG-TH_PGIA-phieu tham tra Kho bac" xfId="61"/>
    <cellStyle name="_KT (2)_2_TG-TH_PT02-02" xfId="62"/>
    <cellStyle name="_KT (2)_2_TG-TH_PT02-02_Book1" xfId="63"/>
    <cellStyle name="_KT (2)_2_TG-TH_PT02-03" xfId="64"/>
    <cellStyle name="_KT (2)_2_TG-TH_PT02-03_Book1" xfId="65"/>
    <cellStyle name="_KT (2)_2_TG-TH_Qt-HT3PQ1(CauKho)" xfId="66"/>
    <cellStyle name="_KT (2)_2_TG-TH_Qt-HT3PQ1(CauKho)_Book1" xfId="67"/>
    <cellStyle name="_KT (2)_2_TG-TH_Qt-HT3PQ1(CauKho)_Don gia quy 3 nam 2003 - Ban Dien Luc" xfId="68"/>
    <cellStyle name="_KT (2)_2_TG-TH_Qt-HT3PQ1(CauKho)_NC-VL2-2003" xfId="69"/>
    <cellStyle name="_KT (2)_2_TG-TH_Qt-HT3PQ1(CauKho)_NC-VL2-2003_1" xfId="70"/>
    <cellStyle name="_KT (2)_2_TG-TH_Qt-HT3PQ1(CauKho)_XL4Test5" xfId="71"/>
    <cellStyle name="_KT (2)_2_TG-TH_Sheet2" xfId="72"/>
    <cellStyle name="_KT (2)_2_TG-TH_XL4Poppy" xfId="73"/>
    <cellStyle name="_KT (2)_2_TG-TH_XL4Test5" xfId="74"/>
    <cellStyle name="_KT (2)_3" xfId="75"/>
    <cellStyle name="_KT (2)_3_TG-TH" xfId="76"/>
    <cellStyle name="_KT (2)_3_TG-TH_Book1" xfId="77"/>
    <cellStyle name="_KT (2)_3_TG-TH_Book1_BC-QT-WB-dthao" xfId="78"/>
    <cellStyle name="_KT (2)_3_TG-TH_Lora-tungchau" xfId="79"/>
    <cellStyle name="_KT (2)_3_TG-TH_PERSONAL" xfId="80"/>
    <cellStyle name="_KT (2)_3_TG-TH_PERSONAL_HTQ.8 GD1" xfId="81"/>
    <cellStyle name="_KT (2)_3_TG-TH_PERSONAL_HTQ.8 GD1_Book1" xfId="82"/>
    <cellStyle name="_KT (2)_3_TG-TH_PERSONAL_HTQ.8 GD1_Don gia quy 3 nam 2003 - Ban Dien Luc" xfId="83"/>
    <cellStyle name="_KT (2)_3_TG-TH_PERSONAL_HTQ.8 GD1_NC-VL2-2003" xfId="84"/>
    <cellStyle name="_KT (2)_3_TG-TH_PERSONAL_HTQ.8 GD1_NC-VL2-2003_1" xfId="85"/>
    <cellStyle name="_KT (2)_3_TG-TH_PERSONAL_HTQ.8 GD1_XL4Test5" xfId="86"/>
    <cellStyle name="_KT (2)_3_TG-TH_PERSONAL_Tong hop KHCB 2001" xfId="87"/>
    <cellStyle name="_KT (2)_3_TG-TH_Qt-HT3PQ1(CauKho)" xfId="88"/>
    <cellStyle name="_KT (2)_3_TG-TH_Qt-HT3PQ1(CauKho)_Book1" xfId="89"/>
    <cellStyle name="_KT (2)_3_TG-TH_Qt-HT3PQ1(CauKho)_Don gia quy 3 nam 2003 - Ban Dien Luc" xfId="90"/>
    <cellStyle name="_KT (2)_3_TG-TH_Qt-HT3PQ1(CauKho)_NC-VL2-2003" xfId="91"/>
    <cellStyle name="_KT (2)_3_TG-TH_Qt-HT3PQ1(CauKho)_NC-VL2-2003_1" xfId="92"/>
    <cellStyle name="_KT (2)_3_TG-TH_Qt-HT3PQ1(CauKho)_XL4Test5" xfId="93"/>
    <cellStyle name="_KT (2)_4" xfId="94"/>
    <cellStyle name="_KT (2)_4_BAO CAO KLCT PT2000" xfId="95"/>
    <cellStyle name="_KT (2)_4_BAO CAO PT2000" xfId="96"/>
    <cellStyle name="_KT (2)_4_BAO CAO PT2000_Book1" xfId="97"/>
    <cellStyle name="_KT (2)_4_Bao cao XDCB 2001 - T11 KH dieu chinh 20-11-THAI" xfId="98"/>
    <cellStyle name="_KT (2)_4_Book1" xfId="99"/>
    <cellStyle name="_KT (2)_4_Book1_1" xfId="100"/>
    <cellStyle name="_KT (2)_4_Book1_1_DanhMucDonGiaVTTB_Dien_TAM" xfId="101"/>
    <cellStyle name="_KT (2)_4_Book1_2" xfId="102"/>
    <cellStyle name="_KT (2)_4_Book1_3" xfId="103"/>
    <cellStyle name="_KT (2)_4_Book1_3_DT truong thinh phu" xfId="104"/>
    <cellStyle name="_KT (2)_4_Book1_3_XL4Test5" xfId="105"/>
    <cellStyle name="_KT (2)_4_Book1_DanhMucDonGiaVTTB_Dien_TAM" xfId="106"/>
    <cellStyle name="_KT (2)_4_Dcdtoan-bcnckt " xfId="107"/>
    <cellStyle name="_KT (2)_4_DN_MTP" xfId="108"/>
    <cellStyle name="_KT (2)_4_Dongia2-2003" xfId="109"/>
    <cellStyle name="_KT (2)_4_Dongia2-2003_DT truong thinh phu" xfId="110"/>
    <cellStyle name="_KT (2)_4_DT truong thinh phu" xfId="111"/>
    <cellStyle name="_KT (2)_4_DTCDT MR.2N110.HOCMON.TDTOAN.CCUNG" xfId="112"/>
    <cellStyle name="_KT (2)_4_Lora-tungchau" xfId="113"/>
    <cellStyle name="_KT (2)_4_moi" xfId="114"/>
    <cellStyle name="_KT (2)_4_PGIA-phieu tham tra Kho bac" xfId="115"/>
    <cellStyle name="_KT (2)_4_PT02-02" xfId="116"/>
    <cellStyle name="_KT (2)_4_PT02-02_Book1" xfId="117"/>
    <cellStyle name="_KT (2)_4_PT02-03" xfId="118"/>
    <cellStyle name="_KT (2)_4_PT02-03_Book1" xfId="119"/>
    <cellStyle name="_KT (2)_4_Qt-HT3PQ1(CauKho)" xfId="120"/>
    <cellStyle name="_KT (2)_4_Qt-HT3PQ1(CauKho)_Book1" xfId="121"/>
    <cellStyle name="_KT (2)_4_Qt-HT3PQ1(CauKho)_Don gia quy 3 nam 2003 - Ban Dien Luc" xfId="122"/>
    <cellStyle name="_KT (2)_4_Qt-HT3PQ1(CauKho)_NC-VL2-2003" xfId="123"/>
    <cellStyle name="_KT (2)_4_Qt-HT3PQ1(CauKho)_NC-VL2-2003_1" xfId="124"/>
    <cellStyle name="_KT (2)_4_Qt-HT3PQ1(CauKho)_XL4Test5" xfId="125"/>
    <cellStyle name="_KT (2)_4_Sheet2" xfId="126"/>
    <cellStyle name="_KT (2)_4_TG-TH" xfId="127"/>
    <cellStyle name="_KT (2)_4_XL4Poppy" xfId="128"/>
    <cellStyle name="_KT (2)_4_XL4Test5" xfId="129"/>
    <cellStyle name="_KT (2)_5" xfId="130"/>
    <cellStyle name="_KT (2)_5_BAO CAO KLCT PT2000" xfId="131"/>
    <cellStyle name="_KT (2)_5_BAO CAO PT2000" xfId="132"/>
    <cellStyle name="_KT (2)_5_BAO CAO PT2000_Book1" xfId="133"/>
    <cellStyle name="_KT (2)_5_Bao cao XDCB 2001 - T11 KH dieu chinh 20-11-THAI" xfId="134"/>
    <cellStyle name="_KT (2)_5_Book1" xfId="135"/>
    <cellStyle name="_KT (2)_5_Book1_1" xfId="136"/>
    <cellStyle name="_KT (2)_5_Book1_1_DanhMucDonGiaVTTB_Dien_TAM" xfId="137"/>
    <cellStyle name="_KT (2)_5_Book1_2" xfId="138"/>
    <cellStyle name="_KT (2)_5_Book1_3" xfId="139"/>
    <cellStyle name="_KT (2)_5_Book1_3_DT truong thinh phu" xfId="140"/>
    <cellStyle name="_KT (2)_5_Book1_3_XL4Test5" xfId="141"/>
    <cellStyle name="_KT (2)_5_Book1_BC-QT-WB-dthao" xfId="142"/>
    <cellStyle name="_KT (2)_5_Book1_DanhMucDonGiaVTTB_Dien_TAM" xfId="143"/>
    <cellStyle name="_KT (2)_5_Dcdtoan-bcnckt " xfId="144"/>
    <cellStyle name="_KT (2)_5_DN_MTP" xfId="145"/>
    <cellStyle name="_KT (2)_5_Dongia2-2003" xfId="146"/>
    <cellStyle name="_KT (2)_5_Dongia2-2003_DT truong thinh phu" xfId="147"/>
    <cellStyle name="_KT (2)_5_DT truong thinh phu" xfId="148"/>
    <cellStyle name="_KT (2)_5_DTCDT MR.2N110.HOCMON.TDTOAN.CCUNG" xfId="149"/>
    <cellStyle name="_KT (2)_5_Lora-tungchau" xfId="150"/>
    <cellStyle name="_KT (2)_5_moi" xfId="151"/>
    <cellStyle name="_KT (2)_5_PGIA-phieu tham tra Kho bac" xfId="152"/>
    <cellStyle name="_KT (2)_5_PT02-02" xfId="153"/>
    <cellStyle name="_KT (2)_5_PT02-02_Book1" xfId="154"/>
    <cellStyle name="_KT (2)_5_PT02-03" xfId="155"/>
    <cellStyle name="_KT (2)_5_PT02-03_Book1" xfId="156"/>
    <cellStyle name="_KT (2)_5_Qt-HT3PQ1(CauKho)" xfId="157"/>
    <cellStyle name="_KT (2)_5_Qt-HT3PQ1(CauKho)_Book1" xfId="158"/>
    <cellStyle name="_KT (2)_5_Qt-HT3PQ1(CauKho)_Don gia quy 3 nam 2003 - Ban Dien Luc" xfId="159"/>
    <cellStyle name="_KT (2)_5_Qt-HT3PQ1(CauKho)_NC-VL2-2003" xfId="160"/>
    <cellStyle name="_KT (2)_5_Qt-HT3PQ1(CauKho)_NC-VL2-2003_1" xfId="161"/>
    <cellStyle name="_KT (2)_5_Qt-HT3PQ1(CauKho)_XL4Test5" xfId="162"/>
    <cellStyle name="_KT (2)_5_Sheet2" xfId="163"/>
    <cellStyle name="_KT (2)_5_XL4Poppy" xfId="164"/>
    <cellStyle name="_KT (2)_5_XL4Test5" xfId="165"/>
    <cellStyle name="_KT (2)_Book1" xfId="166"/>
    <cellStyle name="_KT (2)_Book1_BC-QT-WB-dthao" xfId="167"/>
    <cellStyle name="_KT (2)_Lora-tungchau" xfId="168"/>
    <cellStyle name="_KT (2)_PERSONAL" xfId="169"/>
    <cellStyle name="_KT (2)_PERSONAL_HTQ.8 GD1" xfId="170"/>
    <cellStyle name="_KT (2)_PERSONAL_HTQ.8 GD1_Book1" xfId="171"/>
    <cellStyle name="_KT (2)_PERSONAL_HTQ.8 GD1_Don gia quy 3 nam 2003 - Ban Dien Luc" xfId="172"/>
    <cellStyle name="_KT (2)_PERSONAL_HTQ.8 GD1_NC-VL2-2003" xfId="173"/>
    <cellStyle name="_KT (2)_PERSONAL_HTQ.8 GD1_NC-VL2-2003_1" xfId="174"/>
    <cellStyle name="_KT (2)_PERSONAL_HTQ.8 GD1_XL4Test5" xfId="175"/>
    <cellStyle name="_KT (2)_PERSONAL_Tong hop KHCB 2001" xfId="176"/>
    <cellStyle name="_KT (2)_Qt-HT3PQ1(CauKho)" xfId="177"/>
    <cellStyle name="_KT (2)_Qt-HT3PQ1(CauKho)_Book1" xfId="178"/>
    <cellStyle name="_KT (2)_Qt-HT3PQ1(CauKho)_Don gia quy 3 nam 2003 - Ban Dien Luc" xfId="179"/>
    <cellStyle name="_KT (2)_Qt-HT3PQ1(CauKho)_NC-VL2-2003" xfId="180"/>
    <cellStyle name="_KT (2)_Qt-HT3PQ1(CauKho)_NC-VL2-2003_1" xfId="181"/>
    <cellStyle name="_KT (2)_Qt-HT3PQ1(CauKho)_XL4Test5" xfId="182"/>
    <cellStyle name="_KT (2)_TG-TH" xfId="183"/>
    <cellStyle name="_KT_TG" xfId="184"/>
    <cellStyle name="_KT_TG_1" xfId="185"/>
    <cellStyle name="_KT_TG_1_BAO CAO KLCT PT2000" xfId="186"/>
    <cellStyle name="_KT_TG_1_BAO CAO PT2000" xfId="187"/>
    <cellStyle name="_KT_TG_1_BAO CAO PT2000_Book1" xfId="188"/>
    <cellStyle name="_KT_TG_1_Bao cao XDCB 2001 - T11 KH dieu chinh 20-11-THAI" xfId="189"/>
    <cellStyle name="_KT_TG_1_Book1" xfId="190"/>
    <cellStyle name="_KT_TG_1_Book1_1" xfId="191"/>
    <cellStyle name="_KT_TG_1_Book1_1_DanhMucDonGiaVTTB_Dien_TAM" xfId="192"/>
    <cellStyle name="_KT_TG_1_Book1_2" xfId="193"/>
    <cellStyle name="_KT_TG_1_Book1_3" xfId="194"/>
    <cellStyle name="_KT_TG_1_Book1_3_DT truong thinh phu" xfId="195"/>
    <cellStyle name="_KT_TG_1_Book1_3_XL4Test5" xfId="196"/>
    <cellStyle name="_KT_TG_1_Book1_BC-QT-WB-dthao" xfId="197"/>
    <cellStyle name="_KT_TG_1_Book1_DanhMucDonGiaVTTB_Dien_TAM" xfId="198"/>
    <cellStyle name="_KT_TG_1_Dcdtoan-bcnckt " xfId="199"/>
    <cellStyle name="_KT_TG_1_DN_MTP" xfId="200"/>
    <cellStyle name="_KT_TG_1_Dongia2-2003" xfId="201"/>
    <cellStyle name="_KT_TG_1_Dongia2-2003_DT truong thinh phu" xfId="202"/>
    <cellStyle name="_KT_TG_1_DT truong thinh phu" xfId="203"/>
    <cellStyle name="_KT_TG_1_DTCDT MR.2N110.HOCMON.TDTOAN.CCUNG" xfId="204"/>
    <cellStyle name="_KT_TG_1_Lora-tungchau" xfId="205"/>
    <cellStyle name="_KT_TG_1_moi" xfId="206"/>
    <cellStyle name="_KT_TG_1_PGIA-phieu tham tra Kho bac" xfId="207"/>
    <cellStyle name="_KT_TG_1_PT02-02" xfId="208"/>
    <cellStyle name="_KT_TG_1_PT02-02_Book1" xfId="209"/>
    <cellStyle name="_KT_TG_1_PT02-03" xfId="210"/>
    <cellStyle name="_KT_TG_1_PT02-03_Book1" xfId="211"/>
    <cellStyle name="_KT_TG_1_Qt-HT3PQ1(CauKho)" xfId="212"/>
    <cellStyle name="_KT_TG_1_Qt-HT3PQ1(CauKho)_Book1" xfId="213"/>
    <cellStyle name="_KT_TG_1_Qt-HT3PQ1(CauKho)_Don gia quy 3 nam 2003 - Ban Dien Luc" xfId="214"/>
    <cellStyle name="_KT_TG_1_Qt-HT3PQ1(CauKho)_NC-VL2-2003" xfId="215"/>
    <cellStyle name="_KT_TG_1_Qt-HT3PQ1(CauKho)_NC-VL2-2003_1" xfId="216"/>
    <cellStyle name="_KT_TG_1_Qt-HT3PQ1(CauKho)_XL4Test5" xfId="217"/>
    <cellStyle name="_KT_TG_1_Sheet2" xfId="218"/>
    <cellStyle name="_KT_TG_1_XL4Poppy" xfId="219"/>
    <cellStyle name="_KT_TG_1_XL4Test5" xfId="220"/>
    <cellStyle name="_KT_TG_2" xfId="221"/>
    <cellStyle name="_KT_TG_2_BAO CAO KLCT PT2000" xfId="222"/>
    <cellStyle name="_KT_TG_2_BAO CAO PT2000" xfId="223"/>
    <cellStyle name="_KT_TG_2_BAO CAO PT2000_Book1" xfId="224"/>
    <cellStyle name="_KT_TG_2_Bao cao XDCB 2001 - T11 KH dieu chinh 20-11-THAI" xfId="225"/>
    <cellStyle name="_KT_TG_2_Book1" xfId="226"/>
    <cellStyle name="_KT_TG_2_Book1_1" xfId="227"/>
    <cellStyle name="_KT_TG_2_Book1_1_DanhMucDonGiaVTTB_Dien_TAM" xfId="228"/>
    <cellStyle name="_KT_TG_2_Book1_2" xfId="229"/>
    <cellStyle name="_KT_TG_2_Book1_3" xfId="230"/>
    <cellStyle name="_KT_TG_2_Book1_3_DT truong thinh phu" xfId="231"/>
    <cellStyle name="_KT_TG_2_Book1_3_XL4Test5" xfId="232"/>
    <cellStyle name="_KT_TG_2_Book1_DanhMucDonGiaVTTB_Dien_TAM" xfId="233"/>
    <cellStyle name="_KT_TG_2_Dcdtoan-bcnckt " xfId="234"/>
    <cellStyle name="_KT_TG_2_DN_MTP" xfId="235"/>
    <cellStyle name="_KT_TG_2_Dongia2-2003" xfId="236"/>
    <cellStyle name="_KT_TG_2_Dongia2-2003_DT truong thinh phu" xfId="237"/>
    <cellStyle name="_KT_TG_2_DT truong thinh phu" xfId="238"/>
    <cellStyle name="_KT_TG_2_DTCDT MR.2N110.HOCMON.TDTOAN.CCUNG" xfId="239"/>
    <cellStyle name="_KT_TG_2_Lora-tungchau" xfId="240"/>
    <cellStyle name="_KT_TG_2_moi" xfId="241"/>
    <cellStyle name="_KT_TG_2_PGIA-phieu tham tra Kho bac" xfId="242"/>
    <cellStyle name="_KT_TG_2_PT02-02" xfId="243"/>
    <cellStyle name="_KT_TG_2_PT02-02_Book1" xfId="244"/>
    <cellStyle name="_KT_TG_2_PT02-03" xfId="245"/>
    <cellStyle name="_KT_TG_2_PT02-03_Book1" xfId="246"/>
    <cellStyle name="_KT_TG_2_Qt-HT3PQ1(CauKho)" xfId="247"/>
    <cellStyle name="_KT_TG_2_Qt-HT3PQ1(CauKho)_Book1" xfId="248"/>
    <cellStyle name="_KT_TG_2_Qt-HT3PQ1(CauKho)_Don gia quy 3 nam 2003 - Ban Dien Luc" xfId="249"/>
    <cellStyle name="_KT_TG_2_Qt-HT3PQ1(CauKho)_NC-VL2-2003" xfId="250"/>
    <cellStyle name="_KT_TG_2_Qt-HT3PQ1(CauKho)_NC-VL2-2003_1" xfId="251"/>
    <cellStyle name="_KT_TG_2_Qt-HT3PQ1(CauKho)_XL4Test5" xfId="252"/>
    <cellStyle name="_KT_TG_2_Sheet2" xfId="253"/>
    <cellStyle name="_KT_TG_2_XL4Poppy" xfId="254"/>
    <cellStyle name="_KT_TG_2_XL4Test5" xfId="255"/>
    <cellStyle name="_KT_TG_3" xfId="256"/>
    <cellStyle name="_KT_TG_4" xfId="257"/>
    <cellStyle name="_KT_TG_4_Lora-tungchau" xfId="258"/>
    <cellStyle name="_KT_TG_4_Qt-HT3PQ1(CauKho)" xfId="259"/>
    <cellStyle name="_KT_TG_4_Qt-HT3PQ1(CauKho)_Book1" xfId="260"/>
    <cellStyle name="_KT_TG_4_Qt-HT3PQ1(CauKho)_Don gia quy 3 nam 2003 - Ban Dien Luc" xfId="261"/>
    <cellStyle name="_KT_TG_4_Qt-HT3PQ1(CauKho)_NC-VL2-2003" xfId="262"/>
    <cellStyle name="_KT_TG_4_Qt-HT3PQ1(CauKho)_NC-VL2-2003_1" xfId="263"/>
    <cellStyle name="_KT_TG_4_Qt-HT3PQ1(CauKho)_XL4Test5" xfId="264"/>
    <cellStyle name="_Lora-tungchau" xfId="265"/>
    <cellStyle name="_PERSONAL" xfId="266"/>
    <cellStyle name="_PERSONAL_HTQ.8 GD1" xfId="267"/>
    <cellStyle name="_PERSONAL_HTQ.8 GD1_Book1" xfId="268"/>
    <cellStyle name="_PERSONAL_HTQ.8 GD1_Don gia quy 3 nam 2003 - Ban Dien Luc" xfId="269"/>
    <cellStyle name="_PERSONAL_HTQ.8 GD1_NC-VL2-2003" xfId="270"/>
    <cellStyle name="_PERSONAL_HTQ.8 GD1_NC-VL2-2003_1" xfId="271"/>
    <cellStyle name="_PERSONAL_HTQ.8 GD1_XL4Test5" xfId="272"/>
    <cellStyle name="_PERSONAL_Tong hop KHCB 2001" xfId="273"/>
    <cellStyle name="_Qt-HT3PQ1(CauKho)" xfId="274"/>
    <cellStyle name="_Qt-HT3PQ1(CauKho)_Book1" xfId="275"/>
    <cellStyle name="_Qt-HT3PQ1(CauKho)_Don gia quy 3 nam 2003 - Ban Dien Luc" xfId="276"/>
    <cellStyle name="_Qt-HT3PQ1(CauKho)_NC-VL2-2003" xfId="277"/>
    <cellStyle name="_Qt-HT3PQ1(CauKho)_NC-VL2-2003_1" xfId="278"/>
    <cellStyle name="_Qt-HT3PQ1(CauKho)_XL4Test5" xfId="279"/>
    <cellStyle name="_TG-TH" xfId="280"/>
    <cellStyle name="_TG-TH_1" xfId="281"/>
    <cellStyle name="_TG-TH_1_BAO CAO KLCT PT2000" xfId="282"/>
    <cellStyle name="_TG-TH_1_BAO CAO PT2000" xfId="283"/>
    <cellStyle name="_TG-TH_1_BAO CAO PT2000_Book1" xfId="284"/>
    <cellStyle name="_TG-TH_1_Bao cao XDCB 2001 - T11 KH dieu chinh 20-11-THAI" xfId="285"/>
    <cellStyle name="_TG-TH_1_Book1" xfId="286"/>
    <cellStyle name="_TG-TH_1_Book1_1" xfId="287"/>
    <cellStyle name="_TG-TH_1_Book1_1_DanhMucDonGiaVTTB_Dien_TAM" xfId="288"/>
    <cellStyle name="_TG-TH_1_Book1_2" xfId="289"/>
    <cellStyle name="_TG-TH_1_Book1_3" xfId="290"/>
    <cellStyle name="_TG-TH_1_Book1_3_DT truong thinh phu" xfId="291"/>
    <cellStyle name="_TG-TH_1_Book1_3_XL4Test5" xfId="292"/>
    <cellStyle name="_TG-TH_1_Book1_BC-QT-WB-dthao" xfId="293"/>
    <cellStyle name="_TG-TH_1_Book1_DanhMucDonGiaVTTB_Dien_TAM" xfId="294"/>
    <cellStyle name="_TG-TH_1_Dcdtoan-bcnckt " xfId="295"/>
    <cellStyle name="_TG-TH_1_DN_MTP" xfId="296"/>
    <cellStyle name="_TG-TH_1_Dongia2-2003" xfId="297"/>
    <cellStyle name="_TG-TH_1_Dongia2-2003_DT truong thinh phu" xfId="298"/>
    <cellStyle name="_TG-TH_1_DT truong thinh phu" xfId="299"/>
    <cellStyle name="_TG-TH_1_DTCDT MR.2N110.HOCMON.TDTOAN.CCUNG" xfId="300"/>
    <cellStyle name="_TG-TH_1_Lora-tungchau" xfId="301"/>
    <cellStyle name="_TG-TH_1_moi" xfId="302"/>
    <cellStyle name="_TG-TH_1_PGIA-phieu tham tra Kho bac" xfId="303"/>
    <cellStyle name="_TG-TH_1_PT02-02" xfId="304"/>
    <cellStyle name="_TG-TH_1_PT02-02_Book1" xfId="305"/>
    <cellStyle name="_TG-TH_1_PT02-03_Book1" xfId="306"/>
    <cellStyle name="_TG-TH_1_Qt-HT3PQ1(CauKho)" xfId="307"/>
    <cellStyle name="_TG-TH_1_Qt-HT3PQ1(CauKho)_Book1" xfId="308"/>
    <cellStyle name="_TG-TH_1_Qt-HT3PQ1(CauKho)_Don gia quy 3 nam 2003 - Ban Dien Luc" xfId="309"/>
    <cellStyle name="_TG-TH_1_Qt-HT3PQ1(CauKho)_NC-VL2-2003" xfId="310"/>
    <cellStyle name="_TG-TH_1_Qt-HT3PQ1(CauKho)_NC-VL2-2003_1" xfId="311"/>
    <cellStyle name="_TG-TH_1_Qt-HT3PQ1(CauKho)_XL4Test5" xfId="312"/>
    <cellStyle name="_TG-TH_1_Sheet2" xfId="313"/>
    <cellStyle name="_TG-TH_1_XL4Poppy" xfId="314"/>
    <cellStyle name="_TG-TH_1_XL4Test5" xfId="315"/>
    <cellStyle name="_TG-TH_2" xfId="316"/>
    <cellStyle name="_TG-TH_2_BAO CAO KLCT PT2000" xfId="317"/>
    <cellStyle name="_TG-TH_2_BAO CAO PT2000" xfId="318"/>
    <cellStyle name="_TG-TH_2_BAO CAO PT2000_Book1" xfId="319"/>
    <cellStyle name="_TG-TH_2_Bao cao XDCB 2001 - T11 KH dieu chinh 20-11-THAI" xfId="320"/>
    <cellStyle name="_TG-TH_2_Book1" xfId="321"/>
    <cellStyle name="_TG-TH_2_Book1_1" xfId="322"/>
    <cellStyle name="_TG-TH_2_Book1_1_DanhMucDonGiaVTTB_Dien_TAM" xfId="323"/>
    <cellStyle name="_TG-TH_2_Book1_2" xfId="324"/>
    <cellStyle name="_TG-TH_2_Book1_3" xfId="325"/>
    <cellStyle name="_TG-TH_2_Book1_3_DT truong thinh phu" xfId="326"/>
    <cellStyle name="_TG-TH_2_Book1_3_XL4Test5" xfId="327"/>
    <cellStyle name="_TG-TH_2_Book1_DanhMucDonGiaVTTB_Dien_TAM" xfId="328"/>
    <cellStyle name="_TG-TH_2_Dcdtoan-bcnckt " xfId="329"/>
    <cellStyle name="_TG-TH_2_DN_MTP" xfId="330"/>
    <cellStyle name="_TG-TH_2_Dongia2-2003" xfId="331"/>
    <cellStyle name="_TG-TH_2_Dongia2-2003_DT truong thinh phu" xfId="332"/>
    <cellStyle name="_TG-TH_2_DT truong thinh phu" xfId="333"/>
    <cellStyle name="_TG-TH_2_DTCDT MR.2N110.HOCMON.TDTOAN.CCUNG" xfId="334"/>
    <cellStyle name="_TG-TH_2_Lora-tungchau" xfId="335"/>
    <cellStyle name="_TG-TH_2_moi" xfId="336"/>
    <cellStyle name="_TG-TH_2_PGIA-phieu tham tra Kho bac" xfId="337"/>
    <cellStyle name="_TG-TH_2_PT02-02" xfId="338"/>
    <cellStyle name="_TG-TH_2_PT02-02_Book1" xfId="339"/>
    <cellStyle name="_TG-TH_2_PT02-03" xfId="340"/>
    <cellStyle name="_TG-TH_2_PT02-03_Book1" xfId="341"/>
    <cellStyle name="_TG-TH_2_Qt-HT3PQ1(CauKho)" xfId="342"/>
    <cellStyle name="_TG-TH_2_Qt-HT3PQ1(CauKho)_Book1" xfId="343"/>
    <cellStyle name="_TG-TH_2_Qt-HT3PQ1(CauKho)_Don gia quy 3 nam 2003 - Ban Dien Luc" xfId="344"/>
    <cellStyle name="_TG-TH_2_Qt-HT3PQ1(CauKho)_NC-VL2-2003" xfId="345"/>
    <cellStyle name="_TG-TH_2_Qt-HT3PQ1(CauKho)_NC-VL2-2003_1" xfId="346"/>
    <cellStyle name="_TG-TH_2_Qt-HT3PQ1(CauKho)_XL4Test5" xfId="347"/>
    <cellStyle name="_TG-TH_2_Sheet2" xfId="348"/>
    <cellStyle name="_TG-TH_2_XL4Poppy" xfId="349"/>
    <cellStyle name="_TG-TH_2_XL4Test5" xfId="350"/>
    <cellStyle name="_TG-TH_3" xfId="351"/>
    <cellStyle name="_TG-TH_3_Lora-tungchau" xfId="352"/>
    <cellStyle name="_TG-TH_3_Qt-HT3PQ1(CauKho)" xfId="353"/>
    <cellStyle name="_TG-TH_3_Qt-HT3PQ1(CauKho)_Book1" xfId="354"/>
    <cellStyle name="_TG-TH_3_Qt-HT3PQ1(CauKho)_Don gia quy 3 nam 2003 - Ban Dien Luc" xfId="355"/>
    <cellStyle name="_TG-TH_3_Qt-HT3PQ1(CauKho)_NC-VL2-2003" xfId="356"/>
    <cellStyle name="_TG-TH_3_Qt-HT3PQ1(CauKho)_NC-VL2-2003_1" xfId="357"/>
    <cellStyle name="_TG-TH_3_Qt-HT3PQ1(CauKho)_XL4Test5" xfId="358"/>
    <cellStyle name="_TG-TH_4" xfId="359"/>
    <cellStyle name="_TH KHAI TOAN THU THIEM cac tuyen TT noi" xfId="360"/>
    <cellStyle name="•W€_STDFOR" xfId="361"/>
    <cellStyle name="¹éºÐÀ²_      " xfId="362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_x0000__x0000__x0000__x0000__x0000__x0000__x0000__x0000__x0000__x0000__x0000__x0000__x0000__x0000__x0000__x0000__x0000__x0000__x0000__x0000__x0000__x0000__x0000__x0000__x0000__x0000__x0000__x0000__x0000__x0000__x0000__x0000_‚_x0001__x0000__Dongia2-2003_DT truong thinh phu" xfId="363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" xfId="364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BAO CAO KLCT PT2000" xfId="365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BAO CAO PT2000" xfId="366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BAO CAO PT2000_Book1" xfId="367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Bao cao XDCB 2001 - T11 KH dieu chinh 20-11-THAI" xfId="368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Book1" xfId="369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Book1_1" xfId="370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Book1_1_DanhMucDonGiaVTTB_Dien_TAM" xfId="371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Book1_2" xfId="372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Book1_3" xfId="373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Book1_3_DT truong thinh phu" xfId="374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Book1_3_XL4Test5" xfId="375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Book1_BC-QT-WB-dthao" xfId="376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Book1_DanhMucDonGiaVTTB_Dien_TAM" xfId="377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Dcdtoan-bcnckt " xfId="378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DN_MTP" xfId="379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Dongia2-2003" xfId="380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DT truong thinh phu" xfId="381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DTCDT MR.2N110.HOCMON.TDTOAN.CCUNG" xfId="382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Lora-tungchau" xfId="383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moi" xfId="384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PGIA-phieu tham tra Kho bac" xfId="385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PT02-02" xfId="386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PT02-02_Book1" xfId="387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PT02-03" xfId="388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PT02-03_Book1" xfId="389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Qt-HT3PQ1(CauKho)" xfId="390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Qt-HT3PQ1(CauKho)_Book1" xfId="391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Qt-HT3PQ1(CauKho)_Don gia quy 3 nam 2003 - Ban Dien Luc" xfId="392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Qt-HT3PQ1(CauKho)_NC-VL2-2003" xfId="393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Qt-HT3PQ1(CauKho)_NC-VL2-2003_1" xfId="394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Qt-HT3PQ1(CauKho)_XL4Test5" xfId="395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Sheet2" xfId="396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XL4Poppy" xfId="397"/>
    <cellStyle name="_x0000__x0000_9JS—_x0008__x0000__x0000__x0000__x0000__x0000__x0000__x0000__x0000__x0000__x0000__x0000__x0000__x0000__x0000__x0000__x0000__x0000__x0000_H_x0001__x0000__x0000__x0000__x0000_&lt;i·0_x0000__x0000__x0000__x0000__x0000__x0000__x0000__x0000__x0000__x0000__x0007__x0000__x0010__x0001__x0000__x0000_Thongso_x0000__x0000_9JS—_x0008__x0000__x0000__x0000__x0000__x0000__x0000__x0000__x0000__x0000__x0000__x0000__x0000__x0000__x0000__x0000__x0000__x0000__x0000_‚_x0001__x0000__XL4Test5" xfId="398"/>
    <cellStyle name="ÅëÈ­ [0]_      " xfId="399"/>
    <cellStyle name="AeE­ [0]_INQUIRY ¿?¾÷AßAø " xfId="400"/>
    <cellStyle name="ÅëÈ­ [0]_L601CPT" xfId="401"/>
    <cellStyle name="ÅëÈ­_      " xfId="402"/>
    <cellStyle name="AeE­_INQUIRY ¿?¾÷AßAø " xfId="403"/>
    <cellStyle name="ÅëÈ­_L601CPT" xfId="404"/>
    <cellStyle name="ÄÞ¸¶ [0]_      " xfId="405"/>
    <cellStyle name="AÞ¸¶ [0]_INQUIRY ¿?¾÷AßAø " xfId="406"/>
    <cellStyle name="ÄÞ¸¶ [0]_L601CPT" xfId="407"/>
    <cellStyle name="ÄÞ¸¶_      " xfId="408"/>
    <cellStyle name="AÞ¸¶_INQUIRY ¿?¾÷AßAø " xfId="409"/>
    <cellStyle name="ÄÞ¸¶_L601CPT" xfId="410"/>
    <cellStyle name="AutoFormat Options" xfId="411"/>
    <cellStyle name="C?AØ_¿?¾÷CoE² " xfId="412"/>
    <cellStyle name="Ç¥ÁØ_      " xfId="413"/>
    <cellStyle name="category" xfId="414"/>
    <cellStyle name="Cerrency_Sheet2_XANGDAU" xfId="415"/>
    <cellStyle name="Comma" xfId="416"/>
    <cellStyle name="Comma [0]" xfId="417"/>
    <cellStyle name="Comma_BCTC_Grobest 31-12-04" xfId="418"/>
    <cellStyle name="Comma0" xfId="419"/>
    <cellStyle name="Currency" xfId="420"/>
    <cellStyle name="Currency [0]" xfId="421"/>
    <cellStyle name="Currency0" xfId="422"/>
    <cellStyle name="Date" xfId="423"/>
    <cellStyle name="Dezimal [0]_UXO VII" xfId="424"/>
    <cellStyle name="Dezimal_UXO VII" xfId="425"/>
    <cellStyle name="Fixed" xfId="426"/>
    <cellStyle name="Followed Hyperlink" xfId="427"/>
    <cellStyle name="Grey" xfId="428"/>
    <cellStyle name="HEADER" xfId="429"/>
    <cellStyle name="Header1" xfId="430"/>
    <cellStyle name="Header2" xfId="431"/>
    <cellStyle name="Heading 1" xfId="432"/>
    <cellStyle name="Heading 2" xfId="433"/>
    <cellStyle name="Heading1" xfId="434"/>
    <cellStyle name="Heading2" xfId="435"/>
    <cellStyle name="Hyperlink" xfId="436"/>
    <cellStyle name="i·0" xfId="437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" xfId="438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BAO CAO KLCT PT2000" xfId="439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BAO CAO PT2000" xfId="440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BAO CAO PT2000_Book1" xfId="441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Bao cao XDCB 2001 - T11 KH dieu chinh 20-11-THAI" xfId="442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Book1" xfId="443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Book1_1" xfId="444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Book1_1_DanhMucDonGiaVTTB_Dien_TAM" xfId="445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Book1_2" xfId="446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Book1_3" xfId="447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Book1_3_DT truong thinh phu" xfId="448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Book1_DanhMucDonGiaVTTB_Dien_TAM" xfId="449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Dcdtoan-bcnckt " xfId="450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Dongia2-2003" xfId="451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Dongia2-2003_DT truong thinh phu" xfId="452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DT truong thinh phu" xfId="453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DTCDT MR.2N110.HOCMON.TDTOAN.CCUNG" xfId="454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Lora-tungchau" xfId="455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moi" xfId="456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PGIA-phieu tham tra Kho bac" xfId="457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PT02-02" xfId="458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PT02-02_Book1" xfId="459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PT02-03" xfId="460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PT02-03_Book1" xfId="461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Qt-HT3PQ1(CauKho)" xfId="462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Qt-HT3PQ1(CauKho)_Don gia quy 3 nam 2003 - Ban Dien Luc" xfId="463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Qt-HT3PQ1(CauKho)_NC-VL2-2003" xfId="464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Qt-HT3PQ1(CauKho)_NC-VL2-2003_1" xfId="465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Qt-HT3PQ1(CauKho)_XL4Test5" xfId="466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Sheet2" xfId="467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XL4Poppy" xfId="468"/>
    <cellStyle name="i·0_x0000__x0000__x0000__x0000__x0000__x0000__x0000__x0000__x0000__x0000__x0003__x0000__x0010__x0001__x0000__x0000_Luu_x0000__x0000_9JS—_x0008__x0000__x0000__x0000__x0000__x0000__x0000__x0000__x0000__x0000__x0000__x0000__x0000__x0000__x0000__x0000__x0000__x0000__x0000_ò_x0001__x0000__x0000__x0000__x0000_&lt;i·0_x0000__x0000__x0000__XL4Test5" xfId="469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" xfId="470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BAO CAO KLCT PT2000" xfId="471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BAO CAO PT2000" xfId="472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BAO CAO PT2000_Book1" xfId="473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Bao cao XDCB 2001 - T11 KH dieu chinh 20-11-THAI" xfId="474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Book1" xfId="475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Book1_1" xfId="476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Book1_1_DanhMucDonGiaVTTB_Dien_TAM" xfId="477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Book1_2" xfId="478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Book1_3" xfId="479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Book1_3_DT truong thinh phu" xfId="480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Book1_BC-QT-WB-dthao" xfId="481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Book1_DanhMucDonGiaVTTB_Dien_TAM" xfId="482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Dcdtoan-bcnckt " xfId="483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Dongia2-2003" xfId="484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Dongia2-2003_DT truong thinh phu" xfId="485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DT truong thinh phu" xfId="486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DTCDT MR.2N110.HOCMON.TDTOAN.CCUNG" xfId="487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Lora-tungchau" xfId="488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moi" xfId="489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PGIA-phieu tham tra Kho bac" xfId="490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PT02-02" xfId="491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PT02-02_Book1" xfId="492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PT02-03" xfId="493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PT02-03_Book1" xfId="494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Qt-HT3PQ1(CauKho)" xfId="495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Qt-HT3PQ1(CauKho)_Don gia quy 3 nam 2003 - Ban Dien Luc" xfId="496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Qt-HT3PQ1(CauKho)_NC-VL2-2003" xfId="497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Qt-HT3PQ1(CauKho)_NC-VL2-2003_1" xfId="498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Qt-HT3PQ1(CauKho)_XL4Test5" xfId="499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Sheet2" xfId="500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XL4Poppy" xfId="501"/>
    <cellStyle name="i·0_x0000__x0000__x0000__x0000__x0000__x0000__x0000__x0000__x0000__x0000__x0007__x0000__x0010__x0001__x0000__x0000_PrintDT_x0000__x0000_9JS—_x0008__x0000__x0000__x0000__x0000__x0000__x0000__x0000__x0000__x0000__x0000__x0000__x0000__x0000__x0000__x0000__x0000__x0000__x0000_¼_x0001__x0000__x0000__x0000__x0000_&lt;i·_XL4Test5" xfId="502"/>
    <cellStyle name="Input [yellow]" xfId="503"/>
    <cellStyle name="Line" xfId="504"/>
    <cellStyle name="Milliers [0]_AR1194" xfId="505"/>
    <cellStyle name="Milliers_AR1194" xfId="506"/>
    <cellStyle name="Model" xfId="507"/>
    <cellStyle name="Monétaire [0]_AR1194" xfId="508"/>
    <cellStyle name="Monétaire_AR1194" xfId="509"/>
    <cellStyle name="Normal - Style1" xfId="510"/>
    <cellStyle name="Normal_BCTC_Grobest 31-12-04" xfId="511"/>
    <cellStyle name="omma [0]_Mktg Prog_x0000__x0000__x001A_Comma [0]_mud plant bolted_x0000__x0010_Comma [0]_ODCOS _x0000__x0017_" xfId="512"/>
    <cellStyle name="ormal_Sheet1_1_x0000__x0001__x0015_Normal_Sheet1_Amer Q4_x0000__x0001__x0012_Normal_Sheet1_FY96_x0000__x0018_Normal_Sheet1_HC " xfId="513"/>
    <cellStyle name="Percent" xfId="514"/>
    <cellStyle name="Percent [2]" xfId="515"/>
    <cellStyle name="PERCENTAGE" xfId="516"/>
    <cellStyle name="_x0000__x0010__x0001__x0000__x0000_Pr" xfId="517"/>
    <cellStyle name="_x0000__x0010__x0001__x0000__x0000_Pr_BAO CAO KLCT PT2000" xfId="518"/>
    <cellStyle name="_x0000__x0010__x0001__x0000__x0000_Pr_BAO CAO PT2000" xfId="519"/>
    <cellStyle name="_x0000__x0010__x0001__x0000__x0000_Pr_BAO CAO PT2000_Book1" xfId="520"/>
    <cellStyle name="_x0000__x0010__x0001__x0000__x0000_Pr_Bao cao XDCB 2001 - T11 KH dieu chinh 20-11-THAI" xfId="521"/>
    <cellStyle name="_x0000__x0010__x0001__x0000__x0000_Pr_Book1" xfId="522"/>
    <cellStyle name="_x0000__x0010__x0001__x0000__x0000_Pr_Book1_1" xfId="523"/>
    <cellStyle name="_x0000__x0010__x0001__x0000__x0000_Pr_Book1_1_DanhMucDonGiaVTTB_Dien_TAM" xfId="524"/>
    <cellStyle name="_x0000__x0010__x0001__x0000__x0000_Pr_Book1_2" xfId="525"/>
    <cellStyle name="_x0000__x0010__x0001__x0000__x0000_Pr_Book1_3" xfId="526"/>
    <cellStyle name="_x0000__x0010__x0001__x0000__x0000_Pr_Book1_3_DT truong thinh phu" xfId="527"/>
    <cellStyle name="_x0000__x0010__x0001__x0000__x0000_Pr_Book1_3_XL4Test5" xfId="528"/>
    <cellStyle name="_x0000__x0010__x0001__x0000__x0000_Pr_Book1_BC-QT-WB-dthao" xfId="529"/>
    <cellStyle name="_x0000__x0010__x0001__x0000__x0000_Pr_Book1_DanhMucDonGiaVTTB_Dien_TAM" xfId="530"/>
    <cellStyle name="_x0000__x0010__x0001__x0000__x0000_Pr_Dcdtoan-bcnckt " xfId="531"/>
    <cellStyle name="_x0000__x0010__x0001__x0000__x0000_Pr_DN_MTP" xfId="532"/>
    <cellStyle name="_x0000__x0010__x0001__x0000__x0000_Pr_Dongia2-2003" xfId="533"/>
    <cellStyle name="_x0000__x0010__x0001__x0000__x0000_Pr_Dongia2-2003_DT truong thinh phu" xfId="534"/>
    <cellStyle name="_x0000__x0010__x0001__x0000__x0000_Pr_DT truong thinh phu" xfId="535"/>
    <cellStyle name="_x0000__x0010__x0001__x0000__x0000_Pr_DTCDT MR.2N110.HOCMON.TDTOAN.CCUNG" xfId="536"/>
    <cellStyle name="_x0000__x0010__x0001__x0000__x0000_Pr_Lora-tungchau" xfId="537"/>
    <cellStyle name="_x0000__x0010__x0001__x0000__x0000_Pr_moi" xfId="538"/>
    <cellStyle name="_x0000__x0010__x0001__x0000__x0000_Pr_PGIA-phieu tham tra Kho bac" xfId="539"/>
    <cellStyle name="_x0000__x0010__x0001__x0000__x0000_Pr_PT02-02" xfId="540"/>
    <cellStyle name="_x0000__x0010__x0001__x0000__x0000_Pr_PT02-02_Book1" xfId="541"/>
    <cellStyle name="_x0000__x0010__x0001__x0000__x0000_Pr_PT02-03" xfId="542"/>
    <cellStyle name="_x0000__x0010__x0001__x0000__x0000_Pr_PT02-03_Book1" xfId="543"/>
    <cellStyle name="_x0000__x0010__x0001__x0000__x0000_Pr_Qt-HT3PQ1(CauKho)" xfId="544"/>
    <cellStyle name="_x0000__x0010__x0001__x0000__x0000_Pr_Qt-HT3PQ1(CauKho)_Book1" xfId="545"/>
    <cellStyle name="_x0000__x0010__x0001__x0000__x0000_Pr_Qt-HT3PQ1(CauKho)_Don gia quy 3 nam 2003 - Ban Dien Luc" xfId="546"/>
    <cellStyle name="_x0000__x0010__x0001__x0000__x0000_Pr_Qt-HT3PQ1(CauKho)_NC-VL2-2003" xfId="547"/>
    <cellStyle name="_x0000__x0010__x0001__x0000__x0000_Pr_Qt-HT3PQ1(CauKho)_NC-VL2-2003_1" xfId="548"/>
    <cellStyle name="_x0000__x0010__x0001__x0000__x0000_Pr_Qt-HT3PQ1(CauKho)_XL4Test5" xfId="549"/>
    <cellStyle name="_x0000__x0010__x0001__x0000__x0000_Pr_Sheet2" xfId="550"/>
    <cellStyle name="_x0000__x0010__x0001__x0000__x0000_Pr_XL4Poppy" xfId="551"/>
    <cellStyle name="_x0000__x0010__x0001__x0000__x0000_Pr_XL4Test5" xfId="552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" xfId="553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BAO CAO KLCT PT2000" xfId="554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BAO CAO PT2000" xfId="555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BAO CAO PT2000_Book1" xfId="556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Bao cao XDCB 2001 - T11 KH dieu chinh 20-11-THAI" xfId="557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Book1" xfId="558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Book1_1" xfId="559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Book1_1_DanhMucDonGiaVTTB_Dien_TAM" xfId="560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Book1_2" xfId="561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Book1_3" xfId="562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Book1_3_DT truong thinh phu" xfId="563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Book1_BC-QT-WB-dthao" xfId="564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Book1_DanhMucDonGiaVTTB_Dien_TAM" xfId="565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Dcdtoan-bcnckt " xfId="566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Dongia2-2003" xfId="567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Dongia2-2003_DT truong thinh phu" xfId="568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DT truong thinh phu" xfId="569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DTCDT MR.2N110.HOCMON.TDTOAN.CCUNG" xfId="570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Lora-tungchau" xfId="571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moi" xfId="572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PGIA-phieu tham tra Kho bac" xfId="573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PT02-02" xfId="574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PT02-02_Book1" xfId="575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PT02-03" xfId="576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PT02-03_Book1" xfId="577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Qt-HT3PQ1(CauKho)" xfId="578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Qt-HT3PQ1(CauKho)_Don gia quy 3 nam 2003 - Ban Dien Luc" xfId="579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Qt-HT3PQ1(CauKho)_NC-VL2-2003" xfId="580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Qt-HT3PQ1(CauKho)_NC-VL2-2003_1" xfId="581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Qt-HT3PQ1(CauKho)_XL4Test5" xfId="582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Sheet2" xfId="583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XL4Poppy" xfId="584"/>
    <cellStyle name="S—_x0008__x0000__x0000__x0000__x0000__x0000__x0000__x0000__x0000__x0000__x0000__x0000__x0000__x0000__x0000__x0000__x0000__x0000__x0000_‚_x0001__x0000__x0000__x0000__x0000_&lt;i·0_x0000__x0000__x0000__x0000__x0000__x0000__x0000__x0000__x0000__x0000__x0007__x0000__x0010__x0001__x0000__x0000_PrintDT_x0000__x0000_9JS—_x0008__x0000__x0000__x0000__x0000__x0000__x0000__x0000__x0000__x0000__x0000__x0000__x0000__x0000__XL4Test5" xfId="585"/>
    <cellStyle name="subhead" xfId="586"/>
    <cellStyle name="_x0000_Sums_x0000_9^R—_x0008__x0000__x0000__x0000__x0000__x0000__x0000__x0000__x0000__x0000__x0000__x0000__x0000__x0000__x0000__x0000__x0000__x0000__x0000__x0000__x0000_N_x0004__x0002__x0003_1_x0000__x0014_" xfId="587"/>
    <cellStyle name="_x0000_Sums_x0000_9^R—_x0008__x0000__x0000__x0000__x0000__x0000__x0000__x0000__x0000__x0000__x0000__x0000__x0000__x0000__x0000__x0000__x0000__x0000__x0000__x0000__x0000_N_x0004__x0002__x0003_1_x0000__x0014__Book1" xfId="588"/>
    <cellStyle name="_x0000_Sums_x0000_9^R—_x0008__x0000__x0000__x0000__x0000__x0000__x0000__x0000__x0000__x0000__x0000__x0000__x0000__x0000__x0000__x0000__x0000__x0000__x0000__x0000__x0000_N_x0004__x0002__x0003_1_x0000__x0014__Book1_BC-QT-WB-dthao" xfId="589"/>
    <cellStyle name="_x0000_Sums_x0000_9^R—_x0008__x0000__x0000__x0000__x0000__x0000__x0000__x0000__x0000__x0000__x0000__x0000__x0000__x0000__x0000__x0000__x0000__x0000__x0000__x0000__x0000_N_x0004__x0002__x0003_1_x0000__x0014__Lora-tungchau" xfId="590"/>
    <cellStyle name="_x0000_Sums_x0000_9^R—_x0008__x0000__x0000__x0000__x0000__x0000__x0000__x0000__x0000__x0000__x0000__x0000__x0000__x0000__x0000__x0000__x0000__x0000__x0000__x0000__x0000_N_x0004__x0002__x0003_1_x0000__x0014__PERSONAL" xfId="591"/>
    <cellStyle name="_x0000_Sums_x0000_9^R—_x0008__x0000__x0000__x0000__x0000__x0000__x0000__x0000__x0000__x0000__x0000__x0000__x0000__x0000__x0000__x0000__x0000__x0000__x0000__x0000__x0000_N_x0004__x0002__x0003_1_x0000__x0014__PERSONAL_HTQ.8 GD1" xfId="592"/>
    <cellStyle name="_x0000_Sums_x0000_9^R—_x0008__x0000__x0000__x0000__x0000__x0000__x0000__x0000__x0000__x0000__x0000__x0000__x0000__x0000__x0000__x0000__x0000__x0000__x0000__x0000__x0000_N_x0004__x0002__x0003_1_x0000__x0014__PERSONAL_HTQ.8 GD1_Book1" xfId="593"/>
    <cellStyle name="_x0000_Sums_x0000_9^R—_x0008__x0000__x0000__x0000__x0000__x0000__x0000__x0000__x0000__x0000__x0000__x0000__x0000__x0000__x0000__x0000__x0000__x0000__x0000__x0000__x0000_N_x0004__x0002__x0003_1_x0000__x0014__PERSONAL_HTQ.8 GD1_Don gia quy 3 nam 2003 - Ban Dien Luc" xfId="594"/>
    <cellStyle name="_x0000_Sums_x0000_9^R—_x0008__x0000__x0000__x0000__x0000__x0000__x0000__x0000__x0000__x0000__x0000__x0000__x0000__x0000__x0000__x0000__x0000__x0000__x0000__x0000__x0000_N_x0004__x0002__x0003_1_x0000__x0014__PERSONAL_HTQ.8 GD1_NC-VL2-2003" xfId="595"/>
    <cellStyle name="_x0000_Sums_x0000_9^R—_x0008__x0000__x0000__x0000__x0000__x0000__x0000__x0000__x0000__x0000__x0000__x0000__x0000__x0000__x0000__x0000__x0000__x0000__x0000__x0000__x0000_N_x0004__x0002__x0003_1_x0000__x0014__PERSONAL_HTQ.8 GD1_NC-VL2-2003_1" xfId="596"/>
    <cellStyle name="_x0000_Sums_x0000_9^R—_x0008__x0000__x0000__x0000__x0000__x0000__x0000__x0000__x0000__x0000__x0000__x0000__x0000__x0000__x0000__x0000__x0000__x0000__x0000__x0000__x0000_N_x0004__x0002__x0003_1_x0000__x0014__PERSONAL_HTQ.8 GD1_XL4Test5" xfId="597"/>
    <cellStyle name="_x0000_Sums_x0000_9^R—_x0008__x0000__x0000__x0000__x0000__x0000__x0000__x0000__x0000__x0000__x0000__x0000__x0000__x0000__x0000__x0000__x0000__x0000__x0000__x0000__x0000_N_x0004__x0002__x0003_1_x0000__x0014__PERSONAL_Tong hop KHCB 2001" xfId="598"/>
    <cellStyle name="_x0000_Sums_x0000_9^R—_x0008__x0000__x0000__x0000__x0000__x0000__x0000__x0000__x0000__x0000__x0000__x0000__x0000__x0000__x0000__x0000__x0000__x0000__x0000__x0000__x0000_N_x0004__x0002__x0003_1_x0000__x0014__Qt-HT3PQ1(CauKho)" xfId="599"/>
    <cellStyle name="_x0000_Sums_x0000_9^R—_x0008__x0000__x0000__x0000__x0000__x0000__x0000__x0000__x0000__x0000__x0000__x0000__x0000__x0000__x0000__x0000__x0000__x0000__x0000__x0000__x0000_N_x0004__x0002__x0003_1_x0000__x0014__Qt-HT3PQ1(CauKho)_Book1" xfId="600"/>
    <cellStyle name="_x0000_Sums_x0000_9^R—_x0008__x0000__x0000__x0000__x0000__x0000__x0000__x0000__x0000__x0000__x0000__x0000__x0000__x0000__x0000__x0000__x0000__x0000__x0000__x0000__x0000_N_x0004__x0002__x0003_1_x0000__x0014__Qt-HT3PQ1(CauKho)_Don gia quy 3 nam 2003 - Ban Dien Luc" xfId="601"/>
    <cellStyle name="_x0000_Sums_x0000_9^R—_x0008__x0000__x0000__x0000__x0000__x0000__x0000__x0000__x0000__x0000__x0000__x0000__x0000__x0000__x0000__x0000__x0000__x0000__x0000__x0000__x0000_N_x0004__x0002__x0003_1_x0000__x0014__Qt-HT3PQ1(CauKho)_NC-VL2-2003" xfId="602"/>
    <cellStyle name="_x0000_Sums_x0000_9^R—_x0008__x0000__x0000__x0000__x0000__x0000__x0000__x0000__x0000__x0000__x0000__x0000__x0000__x0000__x0000__x0000__x0000__x0000__x0000__x0000__x0000_N_x0004__x0002__x0003_1_x0000__x0014__Qt-HT3PQ1(CauKho)_NC-VL2-2003_1" xfId="603"/>
    <cellStyle name="_x0000_Sums_x0000_9^R—_x0008__x0000__x0000__x0000__x0000__x0000__x0000__x0000__x0000__x0000__x0000__x0000__x0000__x0000__x0000__x0000__x0000__x0000__x0000__x0000__x0000_N_x0004__x0002__x0003_1_x0000__x0014__Qt-HT3PQ1(CauKho)_XL4Test5" xfId="604"/>
    <cellStyle name="T" xfId="605"/>
    <cellStyle name="th" xfId="606"/>
    <cellStyle name="_x0001__x0000__x0000_Thanh_phan_x0000_9š" xfId="607"/>
    <cellStyle name="_x0001__x0000__x0000_Thanh_phan_x0000_9š_Lora-tungchau" xfId="608"/>
    <cellStyle name="_x0001__x0000__x0000_Thanh_phan_x0000_9š_Qt-HT3PQ1(CauKho)" xfId="609"/>
    <cellStyle name="_x0001__x0000__x0000_Thanh_phan_x0000_9š_Qt-HT3PQ1(CauKho)_Book1" xfId="610"/>
    <cellStyle name="_x0001__x0000__x0000_Thanh_phan_x0000_9š_Qt-HT3PQ1(CauKho)_Don gia quy 3 nam 2003 - Ban Dien Luc" xfId="611"/>
    <cellStyle name="_x0001__x0000__x0000_Thanh_phan_x0000_9š_Qt-HT3PQ1(CauKho)_NC-VL2-2003" xfId="612"/>
    <cellStyle name="_x0001__x0000__x0000_Thanh_phan_x0000_9š_Qt-HT3PQ1(CauKho)_NC-VL2-2003_1" xfId="613"/>
    <cellStyle name="_x0001__x0000__x0000_Thanh_phan_x0000_9š_Qt-HT3PQ1(CauKho)_XL4Test5" xfId="614"/>
    <cellStyle name="Total" xfId="615"/>
    <cellStyle name="viet" xfId="616"/>
    <cellStyle name="viet2" xfId="617"/>
    <cellStyle name="Währung [0]_UXO VII" xfId="618"/>
    <cellStyle name="Währung_UXO VII" xfId="619"/>
    <cellStyle name="똿뗦먛귟 [0.00]_PRODUCT DETAIL Q1" xfId="620"/>
    <cellStyle name="똿뗦먛귟_PRODUCT DETAIL Q1" xfId="621"/>
    <cellStyle name="믅됞 [0.00]_PRODUCT DETAIL Q1" xfId="622"/>
    <cellStyle name="믅됞_PRODUCT DETAIL Q1" xfId="623"/>
    <cellStyle name="백분율_HOBONG" xfId="624"/>
    <cellStyle name="뷭?_BOOKSHIP" xfId="625"/>
    <cellStyle name="一般_Book1" xfId="626"/>
    <cellStyle name="千分位[0]_tong" xfId="627"/>
    <cellStyle name="千分位_tong" xfId="628"/>
    <cellStyle name="콤마 [0]_1202" xfId="629"/>
    <cellStyle name="콤마_1202" xfId="630"/>
    <cellStyle name="통화 [0]_1202" xfId="631"/>
    <cellStyle name="통화_1202" xfId="632"/>
    <cellStyle name="표준_(정보부문)월별인원계획" xfId="633"/>
    <cellStyle name="貨幣 [0]_tong" xfId="634"/>
    <cellStyle name="貨幣_tong" xfId="6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perviser\c\TieuHuong\Mau%20Bao%20Cao\2004\Grobest\BCKT%20Grobest%20%202004\BCTC_Grobest%2031-12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NVON"/>
      <sheetName val="L&amp;P"/>
      <sheetName val="NSNN"/>
      <sheetName val="TaxGTGT"/>
      <sheetName val="Gia von"/>
      <sheetName val="LCTTGT"/>
      <sheetName val="LCTT GT"/>
      <sheetName val="BTDC 19 2 05"/>
      <sheetName val="Tmbctc"/>
      <sheetName val="detail  in TM"/>
      <sheetName val="Material"/>
      <sheetName val="Ratio"/>
      <sheetName val="GV2000"/>
      <sheetName val="Cashflow"/>
      <sheetName val="Cash"/>
      <sheetName val="Ghichu"/>
    </sheetNames>
    <sheetDataSet>
      <sheetData sheetId="2">
        <row r="28">
          <cell r="K28">
            <v>83018986869.47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5"/>
  <sheetViews>
    <sheetView tabSelected="1" workbookViewId="0" topLeftCell="A1">
      <selection activeCell="D145" sqref="D145"/>
    </sheetView>
  </sheetViews>
  <sheetFormatPr defaultColWidth="9.140625" defaultRowHeight="13.5" customHeight="1"/>
  <cols>
    <col min="1" max="1" width="3.7109375" style="95" customWidth="1"/>
    <col min="2" max="2" width="25.7109375" style="95" customWidth="1"/>
    <col min="3" max="3" width="14.140625" style="95" customWidth="1"/>
    <col min="4" max="4" width="5.140625" style="95" customWidth="1"/>
    <col min="5" max="5" width="7.57421875" style="95" customWidth="1"/>
    <col min="6" max="6" width="15.28125" style="117" customWidth="1"/>
    <col min="7" max="7" width="2.7109375" style="117" customWidth="1"/>
    <col min="8" max="8" width="16.00390625" style="117" customWidth="1"/>
    <col min="9" max="9" width="3.00390625" style="116" customWidth="1"/>
    <col min="10" max="10" width="12.140625" style="116" hidden="1" customWidth="1"/>
    <col min="11" max="11" width="1.421875" style="116" hidden="1" customWidth="1"/>
    <col min="12" max="12" width="1.8515625" style="116" hidden="1" customWidth="1"/>
    <col min="13" max="13" width="0.71875" style="116" hidden="1" customWidth="1"/>
    <col min="14" max="14" width="1.8515625" style="116" hidden="1" customWidth="1"/>
    <col min="15" max="15" width="2.28125" style="116" hidden="1" customWidth="1"/>
    <col min="16" max="16" width="14.140625" style="116" hidden="1" customWidth="1"/>
    <col min="17" max="17" width="1.421875" style="116" hidden="1" customWidth="1"/>
    <col min="18" max="18" width="19.421875" style="116" hidden="1" customWidth="1"/>
    <col min="19" max="23" width="9.140625" style="116" hidden="1" customWidth="1"/>
    <col min="24" max="24" width="9.57421875" style="116" bestFit="1" customWidth="1"/>
    <col min="25" max="16384" width="9.140625" style="116" customWidth="1"/>
  </cols>
  <sheetData>
    <row r="1" s="94" customFormat="1" ht="15.75" customHeight="1">
      <c r="A1" s="94" t="s">
        <v>219</v>
      </c>
    </row>
    <row r="2" s="95" customFormat="1" ht="13.5" customHeight="1">
      <c r="A2" s="95" t="s">
        <v>250</v>
      </c>
    </row>
    <row r="3" s="95" customFormat="1" ht="13.5" customHeight="1">
      <c r="A3" s="95" t="s">
        <v>146</v>
      </c>
    </row>
    <row r="4" spans="1:8" s="95" customFormat="1" ht="13.5" customHeight="1" thickBot="1">
      <c r="A4" s="96" t="s">
        <v>251</v>
      </c>
      <c r="B4" s="96"/>
      <c r="C4" s="96"/>
      <c r="D4" s="96"/>
      <c r="E4" s="96"/>
      <c r="F4" s="96"/>
      <c r="G4" s="96"/>
      <c r="H4" s="96"/>
    </row>
    <row r="5" s="95" customFormat="1" ht="13.5" customHeight="1">
      <c r="A5" s="97"/>
    </row>
    <row r="6" spans="1:8" s="99" customFormat="1" ht="19.5" customHeight="1">
      <c r="A6" s="98" t="s">
        <v>249</v>
      </c>
      <c r="B6" s="98"/>
      <c r="C6" s="98"/>
      <c r="D6" s="98"/>
      <c r="E6" s="98"/>
      <c r="F6" s="98"/>
      <c r="G6" s="98"/>
      <c r="H6" s="98"/>
    </row>
    <row r="7" spans="1:8" s="101" customFormat="1" ht="15.75" customHeight="1">
      <c r="A7" s="100" t="s">
        <v>252</v>
      </c>
      <c r="B7" s="100"/>
      <c r="C7" s="100"/>
      <c r="D7" s="100"/>
      <c r="E7" s="100"/>
      <c r="F7" s="100"/>
      <c r="G7" s="100"/>
      <c r="H7" s="100"/>
    </row>
    <row r="8" s="97" customFormat="1" ht="13.5" customHeight="1"/>
    <row r="9" s="95" customFormat="1" ht="13.5" customHeight="1">
      <c r="H9" s="102" t="s">
        <v>220</v>
      </c>
    </row>
    <row r="10" s="95" customFormat="1" ht="13.5" customHeight="1"/>
    <row r="11" spans="1:22" s="95" customFormat="1" ht="27.75" customHeight="1">
      <c r="A11" s="103" t="s">
        <v>0</v>
      </c>
      <c r="B11" s="104"/>
      <c r="C11" s="104"/>
      <c r="D11" s="93" t="s">
        <v>115</v>
      </c>
      <c r="E11" s="93" t="s">
        <v>114</v>
      </c>
      <c r="F11" s="105" t="s">
        <v>248</v>
      </c>
      <c r="G11" s="106"/>
      <c r="H11" s="105" t="s">
        <v>1</v>
      </c>
      <c r="I11" s="107"/>
      <c r="J11" s="105" t="s">
        <v>178</v>
      </c>
      <c r="L11" s="92" t="s">
        <v>179</v>
      </c>
      <c r="N11" s="92" t="s">
        <v>180</v>
      </c>
      <c r="P11" s="105" t="s">
        <v>205</v>
      </c>
      <c r="R11" s="105" t="s">
        <v>214</v>
      </c>
      <c r="S11" s="105" t="s">
        <v>215</v>
      </c>
      <c r="T11" s="105" t="s">
        <v>216</v>
      </c>
      <c r="U11" s="105" t="s">
        <v>217</v>
      </c>
      <c r="V11" s="105" t="s">
        <v>218</v>
      </c>
    </row>
    <row r="12" spans="1:8" s="108" customFormat="1" ht="13.5" customHeight="1">
      <c r="A12" s="25"/>
      <c r="B12" s="25"/>
      <c r="C12" s="25"/>
      <c r="D12" s="26"/>
      <c r="E12" s="26"/>
      <c r="F12" s="8"/>
      <c r="G12" s="8"/>
      <c r="H12" s="8"/>
    </row>
    <row r="13" spans="1:18" s="108" customFormat="1" ht="13.5" customHeight="1">
      <c r="A13" s="25" t="s">
        <v>132</v>
      </c>
      <c r="B13" s="25" t="s">
        <v>50</v>
      </c>
      <c r="C13" s="25"/>
      <c r="D13" s="26">
        <v>100</v>
      </c>
      <c r="E13" s="26"/>
      <c r="F13" s="8">
        <f>F15+F19+F23+F31+F35</f>
        <v>58202803515</v>
      </c>
      <c r="G13" s="8"/>
      <c r="H13" s="8">
        <f>H15+H19+H23+H31+H35</f>
        <v>21756120543</v>
      </c>
      <c r="J13" s="8">
        <f>J15+J19+J23+J31+J35</f>
        <v>12665208593</v>
      </c>
      <c r="L13" s="8">
        <f>L15+L19+L23+L31+L35</f>
        <v>-9090911950</v>
      </c>
      <c r="N13" s="109">
        <f>L13/H13</f>
        <v>-0.4178553769286311</v>
      </c>
      <c r="P13" s="110">
        <f>F13/F83*100</f>
        <v>81.87346979923844</v>
      </c>
      <c r="R13" s="111">
        <f>H13/H83*100</f>
        <v>62.69941753206223</v>
      </c>
    </row>
    <row r="14" spans="1:8" s="108" customFormat="1" ht="13.5" customHeight="1">
      <c r="A14" s="25"/>
      <c r="B14" s="25"/>
      <c r="C14" s="25"/>
      <c r="D14" s="26"/>
      <c r="E14" s="26"/>
      <c r="F14" s="8"/>
      <c r="G14" s="8"/>
      <c r="H14" s="8"/>
    </row>
    <row r="15" spans="1:18" s="108" customFormat="1" ht="13.5" customHeight="1">
      <c r="A15" s="25" t="s">
        <v>2</v>
      </c>
      <c r="B15" s="25" t="s">
        <v>51</v>
      </c>
      <c r="C15" s="25"/>
      <c r="D15" s="26">
        <v>110</v>
      </c>
      <c r="E15" s="26"/>
      <c r="F15" s="8">
        <f>SUM(F16:F17)</f>
        <v>39140410004</v>
      </c>
      <c r="G15" s="8"/>
      <c r="H15" s="8">
        <f>SUM(H16:H17)</f>
        <v>4397440889</v>
      </c>
      <c r="J15" s="8">
        <f>SUM(J16:J17)</f>
        <v>3844746908</v>
      </c>
      <c r="L15" s="8">
        <f>SUM(L16:L17)</f>
        <v>-552693981</v>
      </c>
      <c r="N15" s="109">
        <f>L15/H15</f>
        <v>-0.12568536904783395</v>
      </c>
      <c r="P15" s="110">
        <f>F15/F93</f>
        <v>2.7151451681242005</v>
      </c>
      <c r="R15" s="112">
        <f>(H15+H19)/H93</f>
        <v>0.311840965626565</v>
      </c>
    </row>
    <row r="16" spans="1:16" ht="13.5" customHeight="1">
      <c r="A16" s="113" t="s">
        <v>117</v>
      </c>
      <c r="B16" s="114" t="s">
        <v>52</v>
      </c>
      <c r="C16" s="114"/>
      <c r="D16" s="115">
        <v>111</v>
      </c>
      <c r="E16" s="115"/>
      <c r="F16" s="80">
        <f>110949731+38538232268+89242764+401985241</f>
        <v>39140410004</v>
      </c>
      <c r="G16" s="80"/>
      <c r="H16" s="80">
        <v>4397440889</v>
      </c>
      <c r="J16" s="117">
        <v>3844746908</v>
      </c>
      <c r="L16" s="117">
        <f>J16-H16</f>
        <v>-552693981</v>
      </c>
      <c r="N16" s="118">
        <f>L16/H16</f>
        <v>-0.12568536904783395</v>
      </c>
      <c r="P16" s="119">
        <f>$F$83-$F$134</f>
        <v>0</v>
      </c>
    </row>
    <row r="17" spans="1:16" ht="13.5" customHeight="1">
      <c r="A17" s="113" t="s">
        <v>118</v>
      </c>
      <c r="B17" s="114" t="s">
        <v>53</v>
      </c>
      <c r="C17" s="114"/>
      <c r="D17" s="115">
        <v>112</v>
      </c>
      <c r="E17" s="115"/>
      <c r="F17" s="80">
        <f>J17</f>
        <v>0</v>
      </c>
      <c r="G17" s="80"/>
      <c r="H17" s="80">
        <v>0</v>
      </c>
      <c r="J17" s="117"/>
      <c r="L17" s="117">
        <f>J17-H17</f>
        <v>0</v>
      </c>
      <c r="N17" s="118" t="e">
        <f>L17/H17</f>
        <v>#DIV/0!</v>
      </c>
      <c r="P17" s="119">
        <f>$F$83-$F$134</f>
        <v>0</v>
      </c>
    </row>
    <row r="18" spans="1:8" ht="13.5" customHeight="1">
      <c r="A18" s="113"/>
      <c r="B18" s="114"/>
      <c r="C18" s="114"/>
      <c r="D18" s="115"/>
      <c r="E18" s="115"/>
      <c r="F18" s="80"/>
      <c r="G18" s="80"/>
      <c r="H18" s="80"/>
    </row>
    <row r="19" spans="1:16" s="108" customFormat="1" ht="13.5" customHeight="1">
      <c r="A19" s="25" t="s">
        <v>3</v>
      </c>
      <c r="B19" s="25" t="s">
        <v>4</v>
      </c>
      <c r="C19" s="25"/>
      <c r="D19" s="26">
        <v>120</v>
      </c>
      <c r="E19" s="26"/>
      <c r="F19" s="8">
        <f>SUM(F20:F21)</f>
        <v>985365380</v>
      </c>
      <c r="G19" s="8"/>
      <c r="H19" s="8">
        <f>SUM(H20:H21)</f>
        <v>0</v>
      </c>
      <c r="J19" s="8">
        <f>SUM(J20:J21)</f>
        <v>0</v>
      </c>
      <c r="L19" s="8">
        <f>SUM(L20:L21)</f>
        <v>0</v>
      </c>
      <c r="N19" s="8" t="e">
        <f>SUM(N20:N21)</f>
        <v>#DIV/0!</v>
      </c>
      <c r="P19" s="119">
        <f>$F$83-$F$134</f>
        <v>0</v>
      </c>
    </row>
    <row r="20" spans="1:16" ht="13.5" customHeight="1">
      <c r="A20" s="113" t="s">
        <v>117</v>
      </c>
      <c r="B20" s="114" t="s">
        <v>133</v>
      </c>
      <c r="C20" s="114"/>
      <c r="D20" s="115">
        <v>121</v>
      </c>
      <c r="E20" s="115"/>
      <c r="F20" s="80">
        <v>985365380</v>
      </c>
      <c r="G20" s="80"/>
      <c r="H20" s="80">
        <v>0</v>
      </c>
      <c r="J20" s="117"/>
      <c r="L20" s="117">
        <f>J20-H20</f>
        <v>0</v>
      </c>
      <c r="N20" s="118" t="e">
        <f>L20/H20</f>
        <v>#DIV/0!</v>
      </c>
      <c r="P20" s="119">
        <f>$F$83-$F$134</f>
        <v>0</v>
      </c>
    </row>
    <row r="21" spans="1:16" ht="13.5" customHeight="1">
      <c r="A21" s="113" t="s">
        <v>118</v>
      </c>
      <c r="B21" s="114" t="s">
        <v>128</v>
      </c>
      <c r="C21" s="114"/>
      <c r="D21" s="115">
        <v>129</v>
      </c>
      <c r="E21" s="115"/>
      <c r="F21" s="80">
        <f>J21</f>
        <v>0</v>
      </c>
      <c r="G21" s="80"/>
      <c r="H21" s="80">
        <v>0</v>
      </c>
      <c r="J21" s="117"/>
      <c r="L21" s="117">
        <f>J21-H21</f>
        <v>0</v>
      </c>
      <c r="N21" s="118" t="e">
        <f>L21/H21</f>
        <v>#DIV/0!</v>
      </c>
      <c r="P21" s="119">
        <f>$F$83-$F$134</f>
        <v>0</v>
      </c>
    </row>
    <row r="22" spans="1:8" ht="13.5" customHeight="1">
      <c r="A22" s="113"/>
      <c r="B22" s="114"/>
      <c r="C22" s="114"/>
      <c r="D22" s="115"/>
      <c r="E22" s="115"/>
      <c r="F22" s="80"/>
      <c r="G22" s="80"/>
      <c r="H22" s="80"/>
    </row>
    <row r="23" spans="1:16" s="108" customFormat="1" ht="13.5" customHeight="1">
      <c r="A23" s="25" t="s">
        <v>5</v>
      </c>
      <c r="B23" s="25" t="s">
        <v>6</v>
      </c>
      <c r="C23" s="25"/>
      <c r="D23" s="26">
        <v>130</v>
      </c>
      <c r="E23" s="26"/>
      <c r="F23" s="8">
        <f>SUM(F24:F29)</f>
        <v>17517733686</v>
      </c>
      <c r="G23" s="8"/>
      <c r="H23" s="8">
        <f>SUM(H24:H29)</f>
        <v>16466766018</v>
      </c>
      <c r="J23" s="8">
        <f>SUM(J24:J29)</f>
        <v>8337272504</v>
      </c>
      <c r="L23" s="8">
        <f>SUM(L24:L29)</f>
        <v>-8129493514</v>
      </c>
      <c r="N23" s="8" t="e">
        <f>SUM(N24:N29)</f>
        <v>#DIV/0!</v>
      </c>
      <c r="P23" s="119">
        <f aca="true" t="shared" si="0" ref="P23:P29">$F$83-$F$134</f>
        <v>0</v>
      </c>
    </row>
    <row r="24" spans="1:16" ht="13.5" customHeight="1">
      <c r="A24" s="113" t="s">
        <v>117</v>
      </c>
      <c r="B24" s="114" t="s">
        <v>7</v>
      </c>
      <c r="C24" s="114"/>
      <c r="D24" s="115">
        <v>131</v>
      </c>
      <c r="E24" s="115"/>
      <c r="F24" s="80">
        <f>10732007513+729155000</f>
        <v>11461162513</v>
      </c>
      <c r="G24" s="80"/>
      <c r="H24" s="80">
        <v>11266420794</v>
      </c>
      <c r="J24" s="117">
        <v>7662679617</v>
      </c>
      <c r="L24" s="117">
        <f aca="true" t="shared" si="1" ref="L24:L29">J24-H24</f>
        <v>-3603741177</v>
      </c>
      <c r="N24" s="118">
        <f aca="true" t="shared" si="2" ref="N24:N29">L24/H24</f>
        <v>-0.31986566478319306</v>
      </c>
      <c r="P24" s="119">
        <f t="shared" si="0"/>
        <v>0</v>
      </c>
    </row>
    <row r="25" spans="1:16" ht="13.5" customHeight="1">
      <c r="A25" s="113" t="s">
        <v>118</v>
      </c>
      <c r="B25" s="114" t="s">
        <v>8</v>
      </c>
      <c r="C25" s="114"/>
      <c r="D25" s="115">
        <v>132</v>
      </c>
      <c r="E25" s="115"/>
      <c r="F25" s="80">
        <v>4090434013</v>
      </c>
      <c r="G25" s="80"/>
      <c r="H25" s="80">
        <v>2976854013</v>
      </c>
      <c r="J25" s="117">
        <v>12000000</v>
      </c>
      <c r="L25" s="117">
        <f t="shared" si="1"/>
        <v>-2964854013</v>
      </c>
      <c r="N25" s="118">
        <f t="shared" si="2"/>
        <v>-0.99596889872745</v>
      </c>
      <c r="P25" s="119">
        <f t="shared" si="0"/>
        <v>0</v>
      </c>
    </row>
    <row r="26" spans="1:16" ht="13.5" customHeight="1">
      <c r="A26" s="113" t="s">
        <v>119</v>
      </c>
      <c r="B26" s="114" t="s">
        <v>9</v>
      </c>
      <c r="C26" s="114"/>
      <c r="D26" s="115">
        <v>133</v>
      </c>
      <c r="E26" s="115"/>
      <c r="F26" s="80"/>
      <c r="G26" s="80"/>
      <c r="H26" s="80">
        <v>0</v>
      </c>
      <c r="J26" s="117"/>
      <c r="L26" s="117">
        <f t="shared" si="1"/>
        <v>0</v>
      </c>
      <c r="N26" s="118" t="e">
        <f t="shared" si="2"/>
        <v>#DIV/0!</v>
      </c>
      <c r="P26" s="119">
        <f t="shared" si="0"/>
        <v>0</v>
      </c>
    </row>
    <row r="27" spans="1:16" ht="13.5" customHeight="1">
      <c r="A27" s="113" t="s">
        <v>120</v>
      </c>
      <c r="B27" s="114" t="s">
        <v>54</v>
      </c>
      <c r="C27" s="114"/>
      <c r="D27" s="115">
        <v>134</v>
      </c>
      <c r="E27" s="115"/>
      <c r="F27" s="80">
        <f>J27</f>
        <v>0</v>
      </c>
      <c r="G27" s="80"/>
      <c r="H27" s="80">
        <v>0</v>
      </c>
      <c r="J27" s="117"/>
      <c r="L27" s="117">
        <f t="shared" si="1"/>
        <v>0</v>
      </c>
      <c r="N27" s="118" t="e">
        <f t="shared" si="2"/>
        <v>#DIV/0!</v>
      </c>
      <c r="P27" s="119">
        <f t="shared" si="0"/>
        <v>0</v>
      </c>
    </row>
    <row r="28" spans="1:16" ht="13.5" customHeight="1">
      <c r="A28" s="113" t="s">
        <v>121</v>
      </c>
      <c r="B28" s="114" t="s">
        <v>10</v>
      </c>
      <c r="C28" s="114"/>
      <c r="D28" s="115" t="s">
        <v>255</v>
      </c>
      <c r="E28" s="115"/>
      <c r="F28" s="80">
        <f>540761139+956375000+259734438+66000000+459224+66905000+75902359</f>
        <v>1966137160</v>
      </c>
      <c r="G28" s="80"/>
      <c r="H28" s="80">
        <v>2223491211</v>
      </c>
      <c r="J28" s="117">
        <f>136719423+190873464+300000000+35000000</f>
        <v>662592887</v>
      </c>
      <c r="L28" s="117">
        <f t="shared" si="1"/>
        <v>-1560898324</v>
      </c>
      <c r="N28" s="118">
        <f t="shared" si="2"/>
        <v>-0.7020033703204955</v>
      </c>
      <c r="P28" s="119">
        <f t="shared" si="0"/>
        <v>0</v>
      </c>
    </row>
    <row r="29" spans="1:16" ht="13.5" customHeight="1">
      <c r="A29" s="113" t="s">
        <v>122</v>
      </c>
      <c r="B29" s="114" t="s">
        <v>11</v>
      </c>
      <c r="C29" s="114"/>
      <c r="D29" s="115" t="s">
        <v>256</v>
      </c>
      <c r="E29" s="115"/>
      <c r="F29" s="80">
        <f>J29</f>
        <v>0</v>
      </c>
      <c r="G29" s="80"/>
      <c r="H29" s="80"/>
      <c r="J29" s="117"/>
      <c r="L29" s="117">
        <f t="shared" si="1"/>
        <v>0</v>
      </c>
      <c r="N29" s="118" t="e">
        <f t="shared" si="2"/>
        <v>#DIV/0!</v>
      </c>
      <c r="P29" s="119">
        <f t="shared" si="0"/>
        <v>0</v>
      </c>
    </row>
    <row r="30" spans="1:8" ht="13.5" customHeight="1">
      <c r="A30" s="113"/>
      <c r="B30" s="114"/>
      <c r="C30" s="114"/>
      <c r="D30" s="115"/>
      <c r="E30" s="115"/>
      <c r="F30" s="80"/>
      <c r="G30" s="80"/>
      <c r="H30" s="80"/>
    </row>
    <row r="31" spans="1:16" s="108" customFormat="1" ht="13.5" customHeight="1">
      <c r="A31" s="25" t="s">
        <v>12</v>
      </c>
      <c r="B31" s="25" t="s">
        <v>13</v>
      </c>
      <c r="C31" s="25"/>
      <c r="D31" s="26">
        <v>140</v>
      </c>
      <c r="E31" s="26"/>
      <c r="F31" s="8">
        <f>SUM(F32:F33)</f>
        <v>61839493</v>
      </c>
      <c r="G31" s="8"/>
      <c r="H31" s="8">
        <f>SUM(H32:H33)</f>
        <v>61839493</v>
      </c>
      <c r="J31" s="8">
        <f>SUM(J32:J33)</f>
        <v>61839493</v>
      </c>
      <c r="L31" s="8">
        <f>SUM(L32:L33)</f>
        <v>0</v>
      </c>
      <c r="N31" s="8" t="e">
        <f>SUM(N32:N33)</f>
        <v>#DIV/0!</v>
      </c>
      <c r="P31" s="119">
        <f>$F$83-$F$134</f>
        <v>0</v>
      </c>
    </row>
    <row r="32" spans="1:16" ht="13.5" customHeight="1">
      <c r="A32" s="113" t="s">
        <v>117</v>
      </c>
      <c r="B32" s="114" t="s">
        <v>13</v>
      </c>
      <c r="C32" s="114"/>
      <c r="D32" s="115">
        <v>141</v>
      </c>
      <c r="E32" s="115"/>
      <c r="F32" s="80">
        <f>J32</f>
        <v>61839493</v>
      </c>
      <c r="G32" s="80"/>
      <c r="H32" s="80">
        <v>61839493</v>
      </c>
      <c r="J32" s="117">
        <v>61839493</v>
      </c>
      <c r="L32" s="117">
        <f>J32-H32</f>
        <v>0</v>
      </c>
      <c r="N32" s="118">
        <f>L32/H32</f>
        <v>0</v>
      </c>
      <c r="P32" s="119">
        <f>$F$83-$F$134</f>
        <v>0</v>
      </c>
    </row>
    <row r="33" spans="1:16" ht="13.5" customHeight="1">
      <c r="A33" s="113" t="s">
        <v>118</v>
      </c>
      <c r="B33" s="114" t="s">
        <v>14</v>
      </c>
      <c r="C33" s="114"/>
      <c r="D33" s="115">
        <v>149</v>
      </c>
      <c r="E33" s="115"/>
      <c r="F33" s="80">
        <f>J33</f>
        <v>0</v>
      </c>
      <c r="G33" s="80"/>
      <c r="H33" s="80">
        <v>0</v>
      </c>
      <c r="J33" s="117"/>
      <c r="L33" s="117">
        <f>J33-H33</f>
        <v>0</v>
      </c>
      <c r="N33" s="118" t="e">
        <f>L33/H33</f>
        <v>#DIV/0!</v>
      </c>
      <c r="P33" s="119">
        <f>$F$83-$F$134</f>
        <v>0</v>
      </c>
    </row>
    <row r="34" spans="1:8" ht="13.5" customHeight="1">
      <c r="A34" s="113"/>
      <c r="B34" s="114"/>
      <c r="C34" s="114"/>
      <c r="D34" s="115"/>
      <c r="E34" s="115"/>
      <c r="F34" s="80"/>
      <c r="G34" s="80"/>
      <c r="H34" s="80"/>
    </row>
    <row r="35" spans="1:16" s="108" customFormat="1" ht="13.5" customHeight="1">
      <c r="A35" s="25" t="s">
        <v>15</v>
      </c>
      <c r="B35" s="25" t="s">
        <v>56</v>
      </c>
      <c r="C35" s="25"/>
      <c r="D35" s="26">
        <v>150</v>
      </c>
      <c r="E35" s="26"/>
      <c r="F35" s="8">
        <f>SUM(F36:F39)</f>
        <v>497454952</v>
      </c>
      <c r="G35" s="8"/>
      <c r="H35" s="8">
        <f>SUM(H36:H39)</f>
        <v>830074143</v>
      </c>
      <c r="J35" s="8">
        <f>SUM(J36:J39)</f>
        <v>421349688</v>
      </c>
      <c r="L35" s="8">
        <f>SUM(L36:L39)</f>
        <v>-408724455</v>
      </c>
      <c r="N35" s="8" t="e">
        <f>SUM(N36:N39)</f>
        <v>#DIV/0!</v>
      </c>
      <c r="P35" s="119">
        <f>$F$83-$F$134</f>
        <v>0</v>
      </c>
    </row>
    <row r="36" spans="1:16" ht="13.5" customHeight="1">
      <c r="A36" s="113" t="s">
        <v>117</v>
      </c>
      <c r="B36" s="114" t="s">
        <v>55</v>
      </c>
      <c r="C36" s="114"/>
      <c r="D36" s="115">
        <v>151</v>
      </c>
      <c r="E36" s="115"/>
      <c r="F36" s="80"/>
      <c r="G36" s="80"/>
      <c r="H36" s="80"/>
      <c r="J36" s="117">
        <v>0</v>
      </c>
      <c r="L36" s="117">
        <f>J36-H36</f>
        <v>0</v>
      </c>
      <c r="N36" s="118" t="e">
        <f>L36/H36</f>
        <v>#DIV/0!</v>
      </c>
      <c r="P36" s="119">
        <f>$F$83-$F$134</f>
        <v>0</v>
      </c>
    </row>
    <row r="37" spans="1:16" ht="13.5" customHeight="1">
      <c r="A37" s="113" t="s">
        <v>118</v>
      </c>
      <c r="B37" s="114" t="s">
        <v>253</v>
      </c>
      <c r="C37" s="114"/>
      <c r="D37" s="115">
        <v>152</v>
      </c>
      <c r="E37" s="115"/>
      <c r="F37" s="80">
        <v>8073685</v>
      </c>
      <c r="G37" s="80"/>
      <c r="H37" s="80">
        <v>512242459</v>
      </c>
      <c r="J37" s="117">
        <f>427574909-168000-6057221</f>
        <v>421349688</v>
      </c>
      <c r="L37" s="117">
        <f>J37-H37</f>
        <v>-90892771</v>
      </c>
      <c r="N37" s="118">
        <f>L37/H37</f>
        <v>-0.17744091572854173</v>
      </c>
      <c r="P37" s="119">
        <f>$F$83-$F$134</f>
        <v>0</v>
      </c>
    </row>
    <row r="38" spans="1:16" ht="13.5" customHeight="1">
      <c r="A38" s="114" t="s">
        <v>119</v>
      </c>
      <c r="B38" s="114" t="s">
        <v>254</v>
      </c>
      <c r="C38" s="114"/>
      <c r="D38" s="115" t="s">
        <v>257</v>
      </c>
      <c r="E38" s="115"/>
      <c r="F38" s="80">
        <v>489381267</v>
      </c>
      <c r="G38" s="80"/>
      <c r="H38" s="80"/>
      <c r="J38" s="117"/>
      <c r="L38" s="117"/>
      <c r="N38" s="118"/>
      <c r="P38" s="119"/>
    </row>
    <row r="39" spans="1:16" ht="13.5" customHeight="1">
      <c r="A39" s="113" t="s">
        <v>119</v>
      </c>
      <c r="B39" s="114" t="s">
        <v>56</v>
      </c>
      <c r="C39" s="114"/>
      <c r="D39" s="115" t="s">
        <v>258</v>
      </c>
      <c r="E39" s="115"/>
      <c r="F39" s="80">
        <f>J39</f>
        <v>0</v>
      </c>
      <c r="G39" s="80"/>
      <c r="H39" s="80">
        <v>317831684</v>
      </c>
      <c r="J39" s="117"/>
      <c r="L39" s="117">
        <f>J39-H39</f>
        <v>-317831684</v>
      </c>
      <c r="N39" s="118">
        <f>L39/H39</f>
        <v>-1</v>
      </c>
      <c r="P39" s="119">
        <f>$F$83-$F$134</f>
        <v>0</v>
      </c>
    </row>
    <row r="40" spans="1:8" ht="13.5" customHeight="1">
      <c r="A40" s="114"/>
      <c r="B40" s="114"/>
      <c r="C40" s="114"/>
      <c r="D40" s="115"/>
      <c r="E40" s="115"/>
      <c r="F40" s="80"/>
      <c r="G40" s="80"/>
      <c r="H40" s="80"/>
    </row>
    <row r="41" spans="1:8" ht="13.5" customHeight="1">
      <c r="A41" s="114"/>
      <c r="B41" s="114"/>
      <c r="C41" s="114"/>
      <c r="D41" s="115"/>
      <c r="E41" s="115"/>
      <c r="F41" s="80"/>
      <c r="G41" s="80"/>
      <c r="H41" s="80"/>
    </row>
    <row r="42" spans="1:8" s="95" customFormat="1" ht="13.5" customHeight="1">
      <c r="A42" s="114" t="str">
        <f>A4</f>
        <v>Quý 1 năm  2007</v>
      </c>
      <c r="B42" s="114"/>
      <c r="C42" s="114"/>
      <c r="D42" s="114"/>
      <c r="E42" s="114"/>
      <c r="F42" s="114"/>
      <c r="G42" s="114"/>
      <c r="H42" s="114"/>
    </row>
    <row r="43" spans="1:8" ht="13.5" customHeight="1" thickBot="1">
      <c r="A43" s="120" t="s">
        <v>158</v>
      </c>
      <c r="B43" s="121"/>
      <c r="C43" s="121"/>
      <c r="D43" s="122"/>
      <c r="E43" s="122"/>
      <c r="F43" s="123"/>
      <c r="G43" s="123"/>
      <c r="H43" s="123"/>
    </row>
    <row r="44" spans="4:8" ht="13.5" customHeight="1">
      <c r="D44" s="124"/>
      <c r="E44" s="124"/>
      <c r="F44" s="116"/>
      <c r="G44" s="116"/>
      <c r="H44" s="116"/>
    </row>
    <row r="45" spans="1:15" ht="27.75" customHeight="1">
      <c r="A45" s="103" t="s">
        <v>0</v>
      </c>
      <c r="B45" s="104"/>
      <c r="C45" s="104"/>
      <c r="D45" s="93" t="s">
        <v>115</v>
      </c>
      <c r="E45" s="93" t="s">
        <v>114</v>
      </c>
      <c r="F45" s="92" t="str">
        <f>$F$11</f>
        <v>Số cuối  quý</v>
      </c>
      <c r="G45" s="93"/>
      <c r="H45" s="92" t="s">
        <v>1</v>
      </c>
      <c r="I45" s="107"/>
      <c r="J45" s="105" t="s">
        <v>178</v>
      </c>
      <c r="K45" s="95"/>
      <c r="L45" s="92" t="s">
        <v>179</v>
      </c>
      <c r="M45" s="95"/>
      <c r="N45" s="92" t="s">
        <v>180</v>
      </c>
      <c r="O45" s="95"/>
    </row>
    <row r="46" spans="1:8" ht="13.5" customHeight="1">
      <c r="A46" s="114"/>
      <c r="B46" s="114"/>
      <c r="C46" s="114"/>
      <c r="D46" s="115"/>
      <c r="E46" s="115"/>
      <c r="F46" s="125"/>
      <c r="G46" s="125"/>
      <c r="H46" s="125"/>
    </row>
    <row r="47" spans="1:16" ht="13.5" customHeight="1">
      <c r="A47" s="25" t="s">
        <v>131</v>
      </c>
      <c r="B47" s="25" t="s">
        <v>129</v>
      </c>
      <c r="C47" s="25"/>
      <c r="D47" s="26">
        <v>200</v>
      </c>
      <c r="E47" s="26"/>
      <c r="F47" s="8">
        <f>F49+F56+F68+F72+F78</f>
        <v>12885918702</v>
      </c>
      <c r="G47" s="8"/>
      <c r="H47" s="8">
        <f>H49+H56+H68+H72+H78</f>
        <v>12942958650</v>
      </c>
      <c r="J47" s="8">
        <f>J49+J56+J68+J72+J78</f>
        <v>12830493039</v>
      </c>
      <c r="L47" s="8">
        <f>L49+L56+L68+L72+L78</f>
        <v>-105886611</v>
      </c>
      <c r="N47" s="8" t="e">
        <f>N49+N56+N68+N72+N78</f>
        <v>#DIV/0!</v>
      </c>
      <c r="P47" s="119">
        <f>$F$83-$F$134</f>
        <v>0</v>
      </c>
    </row>
    <row r="48" spans="1:14" ht="13.5" customHeight="1">
      <c r="A48" s="25"/>
      <c r="B48" s="25"/>
      <c r="C48" s="25"/>
      <c r="D48" s="26"/>
      <c r="E48" s="26"/>
      <c r="F48" s="8"/>
      <c r="G48" s="8"/>
      <c r="H48" s="8"/>
      <c r="J48" s="8"/>
      <c r="L48" s="8"/>
      <c r="N48" s="8"/>
    </row>
    <row r="49" spans="1:16" ht="13.5" customHeight="1">
      <c r="A49" s="25" t="s">
        <v>2</v>
      </c>
      <c r="B49" s="25" t="s">
        <v>57</v>
      </c>
      <c r="C49" s="25"/>
      <c r="D49" s="26">
        <v>210</v>
      </c>
      <c r="E49" s="26"/>
      <c r="F49" s="8">
        <f>SUM(F50:F54)</f>
        <v>0</v>
      </c>
      <c r="G49" s="8"/>
      <c r="H49" s="8"/>
      <c r="J49" s="8">
        <f>SUM(J50:J54)</f>
        <v>6579000</v>
      </c>
      <c r="L49" s="8">
        <f>SUM(L50:L54)</f>
        <v>6579000</v>
      </c>
      <c r="N49" s="8" t="e">
        <f>SUM(N50:N54)</f>
        <v>#DIV/0!</v>
      </c>
      <c r="P49" s="119">
        <f>$F$83-$F$134</f>
        <v>0</v>
      </c>
    </row>
    <row r="50" spans="1:16" ht="13.5" customHeight="1">
      <c r="A50" s="113" t="s">
        <v>117</v>
      </c>
      <c r="B50" s="114" t="s">
        <v>58</v>
      </c>
      <c r="C50" s="114"/>
      <c r="D50" s="115">
        <v>211</v>
      </c>
      <c r="E50" s="115"/>
      <c r="F50" s="80">
        <f>J50</f>
        <v>0</v>
      </c>
      <c r="G50" s="80"/>
      <c r="H50" s="80"/>
      <c r="J50" s="117"/>
      <c r="L50" s="117">
        <f>J50-H50</f>
        <v>0</v>
      </c>
      <c r="N50" s="118" t="e">
        <f>L50/H50</f>
        <v>#DIV/0!</v>
      </c>
      <c r="P50" s="119">
        <f>$F$83-$F$134</f>
        <v>0</v>
      </c>
    </row>
    <row r="51" spans="1:16" ht="13.5" customHeight="1">
      <c r="A51" s="113" t="s">
        <v>118</v>
      </c>
      <c r="B51" s="114" t="s">
        <v>259</v>
      </c>
      <c r="C51" s="114"/>
      <c r="D51" s="115">
        <v>212</v>
      </c>
      <c r="E51" s="115"/>
      <c r="F51" s="80">
        <f>J51</f>
        <v>0</v>
      </c>
      <c r="G51" s="80"/>
      <c r="H51" s="80"/>
      <c r="J51" s="117"/>
      <c r="L51" s="117">
        <f>J51-H51</f>
        <v>0</v>
      </c>
      <c r="N51" s="118" t="e">
        <f>L51/H51</f>
        <v>#DIV/0!</v>
      </c>
      <c r="P51" s="119">
        <f>$F$83-$F$134</f>
        <v>0</v>
      </c>
    </row>
    <row r="52" spans="1:16" ht="13.5" customHeight="1">
      <c r="A52" s="113" t="s">
        <v>119</v>
      </c>
      <c r="B52" s="114" t="s">
        <v>59</v>
      </c>
      <c r="C52" s="114"/>
      <c r="D52" s="115">
        <v>213</v>
      </c>
      <c r="E52" s="115"/>
      <c r="F52" s="80"/>
      <c r="G52" s="80"/>
      <c r="H52" s="80"/>
      <c r="J52" s="80">
        <v>6579000</v>
      </c>
      <c r="L52" s="117">
        <f>J52-H52</f>
        <v>6579000</v>
      </c>
      <c r="N52" s="118" t="e">
        <f>L52/#REF!</f>
        <v>#REF!</v>
      </c>
      <c r="P52" s="119">
        <f>$F$83-$F$134</f>
        <v>0</v>
      </c>
    </row>
    <row r="53" spans="1:16" ht="13.5" customHeight="1">
      <c r="A53" s="114" t="s">
        <v>120</v>
      </c>
      <c r="B53" s="114" t="s">
        <v>60</v>
      </c>
      <c r="C53" s="114"/>
      <c r="D53" s="115" t="s">
        <v>260</v>
      </c>
      <c r="E53" s="115"/>
      <c r="F53" s="80"/>
      <c r="G53" s="80"/>
      <c r="H53" s="80"/>
      <c r="J53" s="80"/>
      <c r="L53" s="117"/>
      <c r="N53" s="118"/>
      <c r="P53" s="119"/>
    </row>
    <row r="54" spans="1:16" ht="13.5" customHeight="1">
      <c r="A54" s="114" t="s">
        <v>121</v>
      </c>
      <c r="B54" s="114" t="s">
        <v>61</v>
      </c>
      <c r="C54" s="114"/>
      <c r="D54" s="115">
        <v>219</v>
      </c>
      <c r="E54" s="115"/>
      <c r="F54" s="80">
        <f>J54</f>
        <v>0</v>
      </c>
      <c r="G54" s="80"/>
      <c r="H54" s="80">
        <v>0</v>
      </c>
      <c r="J54" s="117"/>
      <c r="L54" s="117">
        <f>J54-H54</f>
        <v>0</v>
      </c>
      <c r="N54" s="118" t="e">
        <f>L54/H54</f>
        <v>#DIV/0!</v>
      </c>
      <c r="P54" s="119">
        <f>$F$83-$F$134</f>
        <v>0</v>
      </c>
    </row>
    <row r="55" spans="1:8" ht="13.5" customHeight="1">
      <c r="A55" s="114"/>
      <c r="B55" s="114"/>
      <c r="C55" s="114"/>
      <c r="D55" s="115"/>
      <c r="E55" s="115"/>
      <c r="F55" s="125"/>
      <c r="G55" s="125"/>
      <c r="H55" s="125"/>
    </row>
    <row r="56" spans="1:16" ht="13.5" customHeight="1">
      <c r="A56" s="25" t="s">
        <v>3</v>
      </c>
      <c r="B56" s="25" t="s">
        <v>16</v>
      </c>
      <c r="C56" s="25"/>
      <c r="D56" s="26" t="s">
        <v>247</v>
      </c>
      <c r="E56" s="26"/>
      <c r="F56" s="8">
        <f>F57+F60+F63+F66</f>
        <v>11300721830</v>
      </c>
      <c r="G56" s="8"/>
      <c r="H56" s="8">
        <f>H57+H60+H63+H66</f>
        <v>11348785265</v>
      </c>
      <c r="J56" s="8">
        <f>J57+J60+J63+J66</f>
        <v>10291969494</v>
      </c>
      <c r="L56" s="8">
        <f>L57+L60+L63+L66</f>
        <v>-1056815771</v>
      </c>
      <c r="N56" s="8" t="e">
        <f>N57+N60+N63+N66</f>
        <v>#DIV/0!</v>
      </c>
      <c r="P56" s="119">
        <f aca="true" t="shared" si="3" ref="P56:P66">$F$83-$F$134</f>
        <v>0</v>
      </c>
    </row>
    <row r="57" spans="1:16" ht="13.5" customHeight="1">
      <c r="A57" s="113" t="s">
        <v>117</v>
      </c>
      <c r="B57" s="114" t="s">
        <v>17</v>
      </c>
      <c r="C57" s="114"/>
      <c r="D57" s="115">
        <v>221</v>
      </c>
      <c r="E57" s="115"/>
      <c r="F57" s="80">
        <f>SUM(F58:F59)</f>
        <v>11300721830</v>
      </c>
      <c r="G57" s="80"/>
      <c r="H57" s="80">
        <f>SUM(H58:H59)</f>
        <v>11348785265</v>
      </c>
      <c r="J57" s="80">
        <f>SUM(J58:J59)</f>
        <v>10291969494</v>
      </c>
      <c r="L57" s="80">
        <f>SUM(L58:L59)</f>
        <v>-1056815771</v>
      </c>
      <c r="N57" s="80">
        <f>SUM(N58:N59)</f>
        <v>-0.23249380467521702</v>
      </c>
      <c r="P57" s="119">
        <f t="shared" si="3"/>
        <v>0</v>
      </c>
    </row>
    <row r="58" spans="1:16" ht="13.5" customHeight="1">
      <c r="A58" s="126"/>
      <c r="B58" s="126" t="s">
        <v>47</v>
      </c>
      <c r="C58" s="126"/>
      <c r="D58" s="127">
        <v>222</v>
      </c>
      <c r="E58" s="127"/>
      <c r="F58" s="128">
        <v>17833714219</v>
      </c>
      <c r="G58" s="128"/>
      <c r="H58" s="128">
        <v>17506076789</v>
      </c>
      <c r="J58" s="117">
        <v>15665205747</v>
      </c>
      <c r="L58" s="117">
        <f>J58-H58</f>
        <v>-1840871042</v>
      </c>
      <c r="N58" s="118">
        <f>L58/H58</f>
        <v>-0.10515611602690543</v>
      </c>
      <c r="P58" s="119">
        <f t="shared" si="3"/>
        <v>0</v>
      </c>
    </row>
    <row r="59" spans="1:16" ht="13.5" customHeight="1">
      <c r="A59" s="126"/>
      <c r="B59" s="126" t="s">
        <v>62</v>
      </c>
      <c r="C59" s="126"/>
      <c r="D59" s="127">
        <v>223</v>
      </c>
      <c r="E59" s="127"/>
      <c r="F59" s="128">
        <v>-6532992389</v>
      </c>
      <c r="G59" s="128"/>
      <c r="H59" s="128">
        <v>-6157291524</v>
      </c>
      <c r="J59" s="117">
        <v>-5373236253</v>
      </c>
      <c r="L59" s="117">
        <f>J59-H59</f>
        <v>784055271</v>
      </c>
      <c r="N59" s="118">
        <f>L59/H59</f>
        <v>-0.1273376886483116</v>
      </c>
      <c r="P59" s="119">
        <f t="shared" si="3"/>
        <v>0</v>
      </c>
    </row>
    <row r="60" spans="1:16" ht="13.5" customHeight="1">
      <c r="A60" s="113" t="s">
        <v>118</v>
      </c>
      <c r="B60" s="114" t="s">
        <v>18</v>
      </c>
      <c r="C60" s="114"/>
      <c r="D60" s="115">
        <v>224</v>
      </c>
      <c r="E60" s="115"/>
      <c r="F60" s="80">
        <f>SUM(F61:F62)</f>
        <v>0</v>
      </c>
      <c r="G60" s="80"/>
      <c r="H60" s="80">
        <f>SUM(H61:H62)</f>
        <v>0</v>
      </c>
      <c r="J60" s="80">
        <f>SUM(J61:J62)</f>
        <v>0</v>
      </c>
      <c r="L60" s="80">
        <f>SUM(L61:L62)</f>
        <v>0</v>
      </c>
      <c r="N60" s="80" t="e">
        <f>SUM(N61:N62)</f>
        <v>#DIV/0!</v>
      </c>
      <c r="P60" s="119">
        <f t="shared" si="3"/>
        <v>0</v>
      </c>
    </row>
    <row r="61" spans="1:16" ht="13.5" customHeight="1">
      <c r="A61" s="126"/>
      <c r="B61" s="126" t="s">
        <v>47</v>
      </c>
      <c r="C61" s="126"/>
      <c r="D61" s="127">
        <v>225</v>
      </c>
      <c r="E61" s="127"/>
      <c r="F61" s="128">
        <f>J61</f>
        <v>0</v>
      </c>
      <c r="G61" s="128"/>
      <c r="H61" s="128">
        <v>0</v>
      </c>
      <c r="J61" s="117"/>
      <c r="L61" s="117">
        <f>J61-H61</f>
        <v>0</v>
      </c>
      <c r="N61" s="118" t="e">
        <f>L61/H61</f>
        <v>#DIV/0!</v>
      </c>
      <c r="P61" s="119">
        <f t="shared" si="3"/>
        <v>0</v>
      </c>
    </row>
    <row r="62" spans="1:16" ht="13.5" customHeight="1">
      <c r="A62" s="126"/>
      <c r="B62" s="126" t="s">
        <v>62</v>
      </c>
      <c r="C62" s="126"/>
      <c r="D62" s="127">
        <v>226</v>
      </c>
      <c r="E62" s="127"/>
      <c r="F62" s="128">
        <f>J62</f>
        <v>0</v>
      </c>
      <c r="G62" s="128"/>
      <c r="H62" s="128">
        <v>0</v>
      </c>
      <c r="J62" s="117"/>
      <c r="L62" s="117">
        <f>J62-H62</f>
        <v>0</v>
      </c>
      <c r="N62" s="118" t="e">
        <f>L62/H62</f>
        <v>#DIV/0!</v>
      </c>
      <c r="P62" s="119">
        <f t="shared" si="3"/>
        <v>0</v>
      </c>
    </row>
    <row r="63" spans="1:16" ht="13.5" customHeight="1">
      <c r="A63" s="113" t="s">
        <v>119</v>
      </c>
      <c r="B63" s="114" t="s">
        <v>19</v>
      </c>
      <c r="C63" s="114"/>
      <c r="D63" s="115">
        <v>227</v>
      </c>
      <c r="E63" s="115"/>
      <c r="F63" s="80">
        <f>SUM(F64:F65)</f>
        <v>0</v>
      </c>
      <c r="G63" s="80"/>
      <c r="H63" s="80">
        <f>SUM(H64:H65)</f>
        <v>0</v>
      </c>
      <c r="J63" s="80">
        <f>SUM(J64:J65)</f>
        <v>0</v>
      </c>
      <c r="L63" s="80">
        <f>SUM(L64:L65)</f>
        <v>0</v>
      </c>
      <c r="N63" s="80" t="e">
        <f>SUM(N64:N65)</f>
        <v>#DIV/0!</v>
      </c>
      <c r="P63" s="119">
        <f t="shared" si="3"/>
        <v>0</v>
      </c>
    </row>
    <row r="64" spans="1:16" ht="13.5" customHeight="1">
      <c r="A64" s="126"/>
      <c r="B64" s="126" t="s">
        <v>47</v>
      </c>
      <c r="C64" s="126"/>
      <c r="D64" s="127">
        <v>228</v>
      </c>
      <c r="E64" s="127"/>
      <c r="F64" s="128">
        <f>J64</f>
        <v>0</v>
      </c>
      <c r="G64" s="128"/>
      <c r="H64" s="128">
        <v>0</v>
      </c>
      <c r="J64" s="117"/>
      <c r="L64" s="117">
        <f>J64-H64</f>
        <v>0</v>
      </c>
      <c r="N64" s="118" t="e">
        <f>L64/H64</f>
        <v>#DIV/0!</v>
      </c>
      <c r="P64" s="119">
        <f t="shared" si="3"/>
        <v>0</v>
      </c>
    </row>
    <row r="65" spans="1:16" ht="13.5" customHeight="1">
      <c r="A65" s="126"/>
      <c r="B65" s="126" t="s">
        <v>62</v>
      </c>
      <c r="C65" s="126"/>
      <c r="D65" s="127">
        <v>229</v>
      </c>
      <c r="E65" s="127"/>
      <c r="F65" s="128">
        <f>J65</f>
        <v>0</v>
      </c>
      <c r="G65" s="128"/>
      <c r="H65" s="128">
        <v>0</v>
      </c>
      <c r="J65" s="117"/>
      <c r="L65" s="117">
        <f>J65-H65</f>
        <v>0</v>
      </c>
      <c r="N65" s="118" t="e">
        <f>L65/H65</f>
        <v>#DIV/0!</v>
      </c>
      <c r="P65" s="119">
        <f t="shared" si="3"/>
        <v>0</v>
      </c>
    </row>
    <row r="66" spans="1:16" ht="13.5" customHeight="1">
      <c r="A66" s="113" t="s">
        <v>120</v>
      </c>
      <c r="B66" s="114" t="s">
        <v>21</v>
      </c>
      <c r="C66" s="114"/>
      <c r="D66" s="115">
        <v>230</v>
      </c>
      <c r="E66" s="115"/>
      <c r="F66" s="80">
        <f>J66</f>
        <v>0</v>
      </c>
      <c r="G66" s="80"/>
      <c r="H66" s="80">
        <v>0</v>
      </c>
      <c r="J66" s="117"/>
      <c r="L66" s="117">
        <f>J66-H66</f>
        <v>0</v>
      </c>
      <c r="N66" s="118" t="e">
        <f>L66/H66</f>
        <v>#DIV/0!</v>
      </c>
      <c r="P66" s="119">
        <f t="shared" si="3"/>
        <v>0</v>
      </c>
    </row>
    <row r="67" spans="1:8" ht="13.5" customHeight="1">
      <c r="A67" s="114"/>
      <c r="B67" s="114"/>
      <c r="C67" s="114"/>
      <c r="D67" s="115"/>
      <c r="E67" s="115"/>
      <c r="F67" s="80"/>
      <c r="G67" s="80"/>
      <c r="H67" s="80"/>
    </row>
    <row r="68" spans="1:16" ht="13.5" customHeight="1">
      <c r="A68" s="25" t="s">
        <v>5</v>
      </c>
      <c r="B68" s="25" t="s">
        <v>63</v>
      </c>
      <c r="C68" s="25"/>
      <c r="D68" s="26">
        <v>240</v>
      </c>
      <c r="E68" s="26"/>
      <c r="F68" s="8">
        <f>SUM(F69:F70)</f>
        <v>0</v>
      </c>
      <c r="G68" s="8"/>
      <c r="H68" s="8">
        <f>SUM(H69:H70)</f>
        <v>0</v>
      </c>
      <c r="J68" s="8">
        <f>SUM(J69:J70)</f>
        <v>0</v>
      </c>
      <c r="L68" s="8">
        <f>SUM(L69:L70)</f>
        <v>0</v>
      </c>
      <c r="N68" s="8" t="e">
        <f>SUM(N69:N70)</f>
        <v>#DIV/0!</v>
      </c>
      <c r="P68" s="119">
        <f>$F$83-$F$134</f>
        <v>0</v>
      </c>
    </row>
    <row r="69" spans="1:16" ht="13.5" customHeight="1">
      <c r="A69" s="114"/>
      <c r="B69" s="114" t="s">
        <v>47</v>
      </c>
      <c r="C69" s="114"/>
      <c r="D69" s="115">
        <v>241</v>
      </c>
      <c r="E69" s="115"/>
      <c r="F69" s="80">
        <f>J69</f>
        <v>0</v>
      </c>
      <c r="G69" s="80"/>
      <c r="H69" s="80">
        <v>0</v>
      </c>
      <c r="J69" s="117"/>
      <c r="L69" s="117">
        <f>J69-H69</f>
        <v>0</v>
      </c>
      <c r="N69" s="118" t="e">
        <f>L69/H69</f>
        <v>#DIV/0!</v>
      </c>
      <c r="P69" s="119">
        <f>$F$83-$F$134</f>
        <v>0</v>
      </c>
    </row>
    <row r="70" spans="1:16" ht="13.5" customHeight="1">
      <c r="A70" s="114"/>
      <c r="B70" s="114" t="s">
        <v>62</v>
      </c>
      <c r="C70" s="114"/>
      <c r="D70" s="115">
        <v>242</v>
      </c>
      <c r="E70" s="115"/>
      <c r="F70" s="80">
        <f>J70</f>
        <v>0</v>
      </c>
      <c r="G70" s="80"/>
      <c r="H70" s="80">
        <v>0</v>
      </c>
      <c r="J70" s="117"/>
      <c r="L70" s="117">
        <f>J70-H70</f>
        <v>0</v>
      </c>
      <c r="N70" s="118" t="e">
        <f>L70/H70</f>
        <v>#DIV/0!</v>
      </c>
      <c r="P70" s="119">
        <f>$F$83-$F$134</f>
        <v>0</v>
      </c>
    </row>
    <row r="71" spans="1:8" ht="13.5" customHeight="1">
      <c r="A71" s="114"/>
      <c r="B71" s="114"/>
      <c r="C71" s="114"/>
      <c r="D71" s="115"/>
      <c r="E71" s="115"/>
      <c r="F71" s="80"/>
      <c r="G71" s="80"/>
      <c r="H71" s="80"/>
    </row>
    <row r="72" spans="1:16" ht="13.5" customHeight="1">
      <c r="A72" s="25" t="s">
        <v>12</v>
      </c>
      <c r="B72" s="25" t="s">
        <v>20</v>
      </c>
      <c r="C72" s="25"/>
      <c r="D72" s="26">
        <v>250</v>
      </c>
      <c r="E72" s="26"/>
      <c r="F72" s="8">
        <f>SUM(F73:F76)</f>
        <v>1500000000</v>
      </c>
      <c r="G72" s="8"/>
      <c r="H72" s="8">
        <f>SUM(H73:H76)</f>
        <v>1500000000</v>
      </c>
      <c r="J72" s="8">
        <f>SUM(J73:J76)</f>
        <v>2320000000</v>
      </c>
      <c r="L72" s="8">
        <f>SUM(L73:L76)</f>
        <v>820000000</v>
      </c>
      <c r="N72" s="8" t="e">
        <f>SUM(N73:N76)</f>
        <v>#DIV/0!</v>
      </c>
      <c r="P72" s="119">
        <f>$F$83-$F$134</f>
        <v>0</v>
      </c>
    </row>
    <row r="73" spans="1:16" ht="13.5" customHeight="1">
      <c r="A73" s="113" t="s">
        <v>117</v>
      </c>
      <c r="B73" s="114" t="s">
        <v>64</v>
      </c>
      <c r="C73" s="114"/>
      <c r="D73" s="115">
        <v>251</v>
      </c>
      <c r="E73" s="115"/>
      <c r="F73" s="80">
        <v>1500000000</v>
      </c>
      <c r="G73" s="80"/>
      <c r="H73" s="80">
        <v>1500000000</v>
      </c>
      <c r="J73" s="117">
        <v>1500000000</v>
      </c>
      <c r="L73" s="117">
        <f>J73-H73</f>
        <v>0</v>
      </c>
      <c r="N73" s="118">
        <f>L73/H73</f>
        <v>0</v>
      </c>
      <c r="P73" s="119">
        <f>$F$83-$F$134</f>
        <v>0</v>
      </c>
    </row>
    <row r="74" spans="1:16" ht="13.5" customHeight="1">
      <c r="A74" s="113" t="s">
        <v>118</v>
      </c>
      <c r="B74" s="114" t="s">
        <v>65</v>
      </c>
      <c r="C74" s="114"/>
      <c r="D74" s="115">
        <v>252</v>
      </c>
      <c r="E74" s="115"/>
      <c r="F74" s="80"/>
      <c r="G74" s="80"/>
      <c r="H74" s="80"/>
      <c r="J74" s="117">
        <v>820000000</v>
      </c>
      <c r="L74" s="117">
        <f>J74-H74</f>
        <v>820000000</v>
      </c>
      <c r="N74" s="118" t="e">
        <f>L74/H74</f>
        <v>#DIV/0!</v>
      </c>
      <c r="P74" s="119">
        <f>$F$83-$F$134</f>
        <v>0</v>
      </c>
    </row>
    <row r="75" spans="1:16" ht="13.5" customHeight="1">
      <c r="A75" s="113" t="s">
        <v>119</v>
      </c>
      <c r="B75" s="114" t="s">
        <v>66</v>
      </c>
      <c r="C75" s="114"/>
      <c r="D75" s="115">
        <v>258</v>
      </c>
      <c r="E75" s="115"/>
      <c r="F75" s="80">
        <f>J75</f>
        <v>0</v>
      </c>
      <c r="G75" s="80"/>
      <c r="H75" s="80">
        <v>0</v>
      </c>
      <c r="J75" s="117"/>
      <c r="L75" s="117">
        <f>J75-H75</f>
        <v>0</v>
      </c>
      <c r="N75" s="118" t="e">
        <f>L75/H75</f>
        <v>#DIV/0!</v>
      </c>
      <c r="P75" s="119">
        <f>$F$83-$F$134</f>
        <v>0</v>
      </c>
    </row>
    <row r="76" spans="1:16" ht="13.5" customHeight="1">
      <c r="A76" s="113" t="s">
        <v>120</v>
      </c>
      <c r="B76" s="114" t="s">
        <v>67</v>
      </c>
      <c r="C76" s="114"/>
      <c r="D76" s="115">
        <v>259</v>
      </c>
      <c r="E76" s="115"/>
      <c r="F76" s="80">
        <f>J76</f>
        <v>0</v>
      </c>
      <c r="G76" s="80"/>
      <c r="H76" s="80">
        <v>0</v>
      </c>
      <c r="J76" s="117"/>
      <c r="L76" s="117">
        <f>J76-H76</f>
        <v>0</v>
      </c>
      <c r="N76" s="118" t="e">
        <f>L76/H76</f>
        <v>#DIV/0!</v>
      </c>
      <c r="P76" s="119">
        <f>$F$83-$F$134</f>
        <v>0</v>
      </c>
    </row>
    <row r="77" spans="1:8" ht="13.5" customHeight="1">
      <c r="A77" s="114"/>
      <c r="B77" s="114"/>
      <c r="C77" s="114"/>
      <c r="D77" s="115"/>
      <c r="E77" s="115"/>
      <c r="F77" s="80"/>
      <c r="G77" s="80"/>
      <c r="H77" s="80"/>
    </row>
    <row r="78" spans="1:16" ht="13.5" customHeight="1">
      <c r="A78" s="25" t="s">
        <v>15</v>
      </c>
      <c r="B78" s="25" t="s">
        <v>68</v>
      </c>
      <c r="C78" s="25"/>
      <c r="D78" s="26">
        <v>260</v>
      </c>
      <c r="E78" s="26"/>
      <c r="F78" s="8">
        <f>SUM(F79:F81)</f>
        <v>85196872</v>
      </c>
      <c r="G78" s="8"/>
      <c r="H78" s="8">
        <f>SUM(H79:H81)</f>
        <v>94173385</v>
      </c>
      <c r="J78" s="8">
        <f>SUM(J79:J81)</f>
        <v>211944545</v>
      </c>
      <c r="L78" s="8">
        <f>SUM(L79:L81)</f>
        <v>124350160</v>
      </c>
      <c r="N78" s="8" t="e">
        <f>SUM(N79:N81)</f>
        <v>#DIV/0!</v>
      </c>
      <c r="P78" s="119">
        <f>$F$83-$F$134</f>
        <v>0</v>
      </c>
    </row>
    <row r="79" spans="1:16" ht="13.5" customHeight="1">
      <c r="A79" s="113" t="s">
        <v>117</v>
      </c>
      <c r="B79" s="114" t="s">
        <v>69</v>
      </c>
      <c r="C79" s="114"/>
      <c r="D79" s="115">
        <v>261</v>
      </c>
      <c r="E79" s="115"/>
      <c r="F79" s="80">
        <v>78617872</v>
      </c>
      <c r="G79" s="80"/>
      <c r="H79" s="80">
        <v>87594385</v>
      </c>
      <c r="J79" s="117">
        <v>211944545</v>
      </c>
      <c r="L79" s="117">
        <f>J79-H79</f>
        <v>124350160</v>
      </c>
      <c r="N79" s="118">
        <f>L79/H79</f>
        <v>1.4196133690532788</v>
      </c>
      <c r="P79" s="119">
        <f>$F$83-$F$134</f>
        <v>0</v>
      </c>
    </row>
    <row r="80" spans="1:16" ht="13.5" customHeight="1">
      <c r="A80" s="113" t="s">
        <v>118</v>
      </c>
      <c r="B80" s="114" t="s">
        <v>70</v>
      </c>
      <c r="C80" s="114"/>
      <c r="D80" s="115">
        <v>262</v>
      </c>
      <c r="E80" s="115"/>
      <c r="F80" s="80">
        <f>J80</f>
        <v>0</v>
      </c>
      <c r="G80" s="80"/>
      <c r="H80" s="80">
        <v>0</v>
      </c>
      <c r="J80" s="117"/>
      <c r="L80" s="117">
        <f>J80-H80</f>
        <v>0</v>
      </c>
      <c r="N80" s="118" t="e">
        <f>L80/H80</f>
        <v>#DIV/0!</v>
      </c>
      <c r="P80" s="119">
        <f>$F$83-$F$134</f>
        <v>0</v>
      </c>
    </row>
    <row r="81" spans="1:16" ht="13.5" customHeight="1">
      <c r="A81" s="113" t="s">
        <v>119</v>
      </c>
      <c r="B81" s="114" t="s">
        <v>68</v>
      </c>
      <c r="C81" s="114"/>
      <c r="D81" s="115">
        <v>268</v>
      </c>
      <c r="E81" s="115"/>
      <c r="F81" s="80">
        <v>6579000</v>
      </c>
      <c r="G81" s="80"/>
      <c r="H81" s="117">
        <v>6579000</v>
      </c>
      <c r="J81" s="117"/>
      <c r="L81" s="117">
        <f>J81-H52</f>
        <v>0</v>
      </c>
      <c r="N81" s="118" t="e">
        <f>L81/H52</f>
        <v>#DIV/0!</v>
      </c>
      <c r="P81" s="119">
        <f>$F$83-$F$134</f>
        <v>0</v>
      </c>
    </row>
    <row r="82" spans="1:8" ht="13.5" customHeight="1">
      <c r="A82" s="114"/>
      <c r="B82" s="114"/>
      <c r="C82" s="114"/>
      <c r="D82" s="115"/>
      <c r="E82" s="115"/>
      <c r="F82" s="80"/>
      <c r="G82" s="80"/>
      <c r="H82" s="80"/>
    </row>
    <row r="83" spans="1:16" ht="13.5" customHeight="1" thickBot="1">
      <c r="A83" s="25"/>
      <c r="B83" s="25" t="s">
        <v>22</v>
      </c>
      <c r="C83" s="25"/>
      <c r="D83" s="26">
        <v>270</v>
      </c>
      <c r="E83" s="26"/>
      <c r="F83" s="7">
        <f>F13+F47</f>
        <v>71088722217</v>
      </c>
      <c r="G83" s="8"/>
      <c r="H83" s="7">
        <f>H13+H47</f>
        <v>34699079193</v>
      </c>
      <c r="J83" s="7">
        <f>J13+J47</f>
        <v>25495701632</v>
      </c>
      <c r="L83" s="7">
        <f>L13+L47</f>
        <v>-9196798561</v>
      </c>
      <c r="N83" s="7" t="e">
        <f>N13+N47</f>
        <v>#DIV/0!</v>
      </c>
      <c r="P83" s="119">
        <f>$F$83-$F$134</f>
        <v>0</v>
      </c>
    </row>
    <row r="84" spans="4:5" ht="13.5" customHeight="1" thickTop="1">
      <c r="D84" s="124"/>
      <c r="E84" s="124"/>
    </row>
    <row r="85" spans="4:5" ht="13.5" customHeight="1">
      <c r="D85" s="124"/>
      <c r="E85" s="124"/>
    </row>
    <row r="86" spans="1:8" s="95" customFormat="1" ht="13.5" customHeight="1">
      <c r="A86" s="114" t="str">
        <f>A4</f>
        <v>Quý 1 năm  2007</v>
      </c>
      <c r="B86" s="114"/>
      <c r="C86" s="114"/>
      <c r="D86" s="114"/>
      <c r="E86" s="114"/>
      <c r="F86" s="114"/>
      <c r="G86" s="114"/>
      <c r="H86" s="114"/>
    </row>
    <row r="87" spans="1:8" ht="13.5" customHeight="1" thickBot="1">
      <c r="A87" s="120" t="s">
        <v>159</v>
      </c>
      <c r="B87" s="121"/>
      <c r="C87" s="121"/>
      <c r="D87" s="122"/>
      <c r="E87" s="122"/>
      <c r="F87" s="123"/>
      <c r="G87" s="123"/>
      <c r="H87" s="123"/>
    </row>
    <row r="88" spans="4:5" ht="13.5" customHeight="1">
      <c r="D88" s="124"/>
      <c r="E88" s="124"/>
    </row>
    <row r="89" spans="1:15" ht="27.75" customHeight="1">
      <c r="A89" s="103" t="s">
        <v>23</v>
      </c>
      <c r="B89" s="104"/>
      <c r="C89" s="104"/>
      <c r="D89" s="93" t="s">
        <v>115</v>
      </c>
      <c r="E89" s="93" t="s">
        <v>114</v>
      </c>
      <c r="F89" s="92" t="str">
        <f>$F$11</f>
        <v>Số cuối  quý</v>
      </c>
      <c r="G89" s="93"/>
      <c r="H89" s="92" t="s">
        <v>1</v>
      </c>
      <c r="I89" s="107"/>
      <c r="J89" s="105" t="s">
        <v>178</v>
      </c>
      <c r="K89" s="95"/>
      <c r="L89" s="92" t="s">
        <v>179</v>
      </c>
      <c r="M89" s="95"/>
      <c r="N89" s="92" t="s">
        <v>180</v>
      </c>
      <c r="O89" s="95"/>
    </row>
    <row r="90" spans="1:8" ht="13.5" customHeight="1">
      <c r="A90" s="25"/>
      <c r="B90" s="25"/>
      <c r="C90" s="25"/>
      <c r="D90" s="26"/>
      <c r="E90" s="26"/>
      <c r="F90" s="8"/>
      <c r="G90" s="8"/>
      <c r="H90" s="8"/>
    </row>
    <row r="91" spans="1:18" ht="13.5" customHeight="1">
      <c r="A91" s="25" t="s">
        <v>132</v>
      </c>
      <c r="B91" s="25" t="s">
        <v>24</v>
      </c>
      <c r="C91" s="25"/>
      <c r="D91" s="26">
        <v>300</v>
      </c>
      <c r="E91" s="26"/>
      <c r="F91" s="8">
        <f>F93+F105</f>
        <v>14539586490</v>
      </c>
      <c r="G91" s="8"/>
      <c r="H91" s="8">
        <f>H93+H105</f>
        <v>14219049744</v>
      </c>
      <c r="J91" s="8">
        <f>J93+J105</f>
        <v>6167516894</v>
      </c>
      <c r="L91" s="8">
        <f>L93+L105</f>
        <v>-8051532850</v>
      </c>
      <c r="N91" s="8" t="e">
        <f>N93+N105</f>
        <v>#DIV/0!</v>
      </c>
      <c r="P91" s="110">
        <f>F91/F83*100</f>
        <v>20.45273291819421</v>
      </c>
      <c r="R91" s="129">
        <f>H91/H83*100</f>
        <v>40.97817600551335</v>
      </c>
    </row>
    <row r="92" spans="1:18" ht="13.5" customHeight="1">
      <c r="A92" s="25"/>
      <c r="B92" s="25"/>
      <c r="C92" s="25"/>
      <c r="D92" s="26"/>
      <c r="E92" s="26"/>
      <c r="F92" s="8"/>
      <c r="G92" s="8"/>
      <c r="H92" s="8"/>
      <c r="J92" s="8"/>
      <c r="L92" s="8"/>
      <c r="N92" s="8"/>
      <c r="P92" s="129">
        <f>F83/F91</f>
        <v>4.889322145845979</v>
      </c>
      <c r="R92" s="129">
        <f>H83/H91</f>
        <v>2.440323356182219</v>
      </c>
    </row>
    <row r="93" spans="1:18" ht="13.5" customHeight="1">
      <c r="A93" s="25" t="s">
        <v>2</v>
      </c>
      <c r="B93" s="25" t="s">
        <v>25</v>
      </c>
      <c r="C93" s="25"/>
      <c r="D93" s="26">
        <v>310</v>
      </c>
      <c r="E93" s="26"/>
      <c r="F93" s="8">
        <f>SUM(F94:F102)</f>
        <v>14415586490</v>
      </c>
      <c r="G93" s="8"/>
      <c r="H93" s="8">
        <f>SUM(H94:H102)</f>
        <v>14101549744</v>
      </c>
      <c r="J93" s="8">
        <f>SUM(J94:J102)</f>
        <v>6097016894</v>
      </c>
      <c r="L93" s="8">
        <f>SUM(L94:L102)</f>
        <v>-8004532850</v>
      </c>
      <c r="N93" s="8" t="e">
        <f>SUM(N94:N102)</f>
        <v>#DIV/0!</v>
      </c>
      <c r="P93" s="110">
        <f>F13/F93</f>
        <v>4.037491194366245</v>
      </c>
      <c r="R93" s="129">
        <f>H13/H93</f>
        <v>1.5428177000373244</v>
      </c>
    </row>
    <row r="94" spans="1:16" ht="13.5" customHeight="1">
      <c r="A94" s="113" t="s">
        <v>117</v>
      </c>
      <c r="B94" s="114" t="s">
        <v>71</v>
      </c>
      <c r="C94" s="114"/>
      <c r="D94" s="115">
        <v>311</v>
      </c>
      <c r="E94" s="115"/>
      <c r="F94" s="80">
        <f>J94</f>
        <v>0</v>
      </c>
      <c r="G94" s="80"/>
      <c r="H94" s="80">
        <v>0</v>
      </c>
      <c r="J94" s="117"/>
      <c r="L94" s="117">
        <f aca="true" t="shared" si="4" ref="L94:L102">J94-H94</f>
        <v>0</v>
      </c>
      <c r="N94" s="118" t="e">
        <f aca="true" t="shared" si="5" ref="N94:N102">L94/H94</f>
        <v>#DIV/0!</v>
      </c>
      <c r="P94" s="119">
        <f aca="true" t="shared" si="6" ref="P94:P102">$F$83-$F$134</f>
        <v>0</v>
      </c>
    </row>
    <row r="95" spans="1:16" ht="13.5" customHeight="1">
      <c r="A95" s="113" t="s">
        <v>118</v>
      </c>
      <c r="B95" s="114" t="s">
        <v>26</v>
      </c>
      <c r="C95" s="114"/>
      <c r="D95" s="115">
        <v>312</v>
      </c>
      <c r="E95" s="115"/>
      <c r="F95" s="80">
        <f>8665035759+302992800</f>
        <v>8968028559</v>
      </c>
      <c r="G95" s="80"/>
      <c r="H95" s="80">
        <v>10586964561</v>
      </c>
      <c r="J95" s="117">
        <v>4410606715</v>
      </c>
      <c r="L95" s="117">
        <f t="shared" si="4"/>
        <v>-6176357846</v>
      </c>
      <c r="N95" s="118">
        <f t="shared" si="5"/>
        <v>-0.5833927005623798</v>
      </c>
      <c r="P95" s="119">
        <f t="shared" si="6"/>
        <v>0</v>
      </c>
    </row>
    <row r="96" spans="1:16" ht="13.5" customHeight="1">
      <c r="A96" s="113" t="s">
        <v>119</v>
      </c>
      <c r="B96" s="114" t="s">
        <v>27</v>
      </c>
      <c r="C96" s="114"/>
      <c r="D96" s="115">
        <v>313</v>
      </c>
      <c r="E96" s="115"/>
      <c r="F96" s="80">
        <v>138065043</v>
      </c>
      <c r="G96" s="80"/>
      <c r="H96" s="80">
        <v>39999180</v>
      </c>
      <c r="J96" s="117">
        <v>39999180</v>
      </c>
      <c r="L96" s="117">
        <f t="shared" si="4"/>
        <v>0</v>
      </c>
      <c r="N96" s="118">
        <f t="shared" si="5"/>
        <v>0</v>
      </c>
      <c r="P96" s="119">
        <f t="shared" si="6"/>
        <v>0</v>
      </c>
    </row>
    <row r="97" spans="1:16" ht="13.5" customHeight="1">
      <c r="A97" s="113" t="s">
        <v>120</v>
      </c>
      <c r="B97" s="114" t="s">
        <v>28</v>
      </c>
      <c r="C97" s="114"/>
      <c r="D97" s="115">
        <v>314</v>
      </c>
      <c r="E97" s="115"/>
      <c r="F97" s="80">
        <f>698938392</f>
        <v>698938392</v>
      </c>
      <c r="G97" s="80"/>
      <c r="H97" s="80">
        <v>949985934</v>
      </c>
      <c r="J97" s="117">
        <v>-6057221</v>
      </c>
      <c r="L97" s="117">
        <f t="shared" si="4"/>
        <v>-956043155</v>
      </c>
      <c r="N97" s="118">
        <f t="shared" si="5"/>
        <v>-1.0063761165120577</v>
      </c>
      <c r="P97" s="119">
        <f t="shared" si="6"/>
        <v>0</v>
      </c>
    </row>
    <row r="98" spans="1:16" ht="13.5" customHeight="1">
      <c r="A98" s="113" t="s">
        <v>121</v>
      </c>
      <c r="B98" s="114" t="s">
        <v>29</v>
      </c>
      <c r="C98" s="114"/>
      <c r="D98" s="115">
        <v>315</v>
      </c>
      <c r="E98" s="115"/>
      <c r="F98" s="80">
        <v>1245115867</v>
      </c>
      <c r="G98" s="80"/>
      <c r="H98" s="80">
        <v>553812073</v>
      </c>
      <c r="J98" s="117">
        <v>105073009</v>
      </c>
      <c r="L98" s="117">
        <f t="shared" si="4"/>
        <v>-448739064</v>
      </c>
      <c r="N98" s="118">
        <f t="shared" si="5"/>
        <v>-0.8102731700469809</v>
      </c>
      <c r="P98" s="119">
        <f t="shared" si="6"/>
        <v>0</v>
      </c>
    </row>
    <row r="99" spans="1:16" ht="13.5" customHeight="1">
      <c r="A99" s="113" t="s">
        <v>122</v>
      </c>
      <c r="B99" s="114" t="s">
        <v>32</v>
      </c>
      <c r="C99" s="114"/>
      <c r="D99" s="115">
        <v>316</v>
      </c>
      <c r="E99" s="115"/>
      <c r="F99" s="80">
        <v>389908750</v>
      </c>
      <c r="G99" s="80"/>
      <c r="H99" s="80"/>
      <c r="J99" s="117">
        <v>-12569686</v>
      </c>
      <c r="L99" s="117">
        <f t="shared" si="4"/>
        <v>-12569686</v>
      </c>
      <c r="N99" s="118" t="e">
        <f t="shared" si="5"/>
        <v>#DIV/0!</v>
      </c>
      <c r="P99" s="119">
        <f t="shared" si="6"/>
        <v>0</v>
      </c>
    </row>
    <row r="100" spans="1:16" ht="13.5" customHeight="1">
      <c r="A100" s="113" t="s">
        <v>123</v>
      </c>
      <c r="B100" s="114" t="s">
        <v>72</v>
      </c>
      <c r="C100" s="114"/>
      <c r="D100" s="115">
        <v>317</v>
      </c>
      <c r="E100" s="115"/>
      <c r="F100" s="80">
        <f>J100</f>
        <v>0</v>
      </c>
      <c r="G100" s="80"/>
      <c r="H100" s="80">
        <v>0</v>
      </c>
      <c r="J100" s="117"/>
      <c r="L100" s="117">
        <f t="shared" si="4"/>
        <v>0</v>
      </c>
      <c r="N100" s="118" t="e">
        <f t="shared" si="5"/>
        <v>#DIV/0!</v>
      </c>
      <c r="P100" s="119">
        <f t="shared" si="6"/>
        <v>0</v>
      </c>
    </row>
    <row r="101" spans="1:16" ht="13.5" customHeight="1">
      <c r="A101" s="113" t="s">
        <v>124</v>
      </c>
      <c r="B101" s="114" t="s">
        <v>73</v>
      </c>
      <c r="C101" s="114"/>
      <c r="D101" s="115">
        <v>318</v>
      </c>
      <c r="E101" s="115"/>
      <c r="F101" s="80">
        <f>J101</f>
        <v>0</v>
      </c>
      <c r="G101" s="80"/>
      <c r="H101" s="80">
        <v>0</v>
      </c>
      <c r="J101" s="117"/>
      <c r="L101" s="117">
        <f t="shared" si="4"/>
        <v>0</v>
      </c>
      <c r="N101" s="118" t="e">
        <f t="shared" si="5"/>
        <v>#DIV/0!</v>
      </c>
      <c r="P101" s="119">
        <f t="shared" si="6"/>
        <v>0</v>
      </c>
    </row>
    <row r="102" spans="1:16" ht="13.5" customHeight="1">
      <c r="A102" s="113" t="s">
        <v>125</v>
      </c>
      <c r="B102" s="114" t="s">
        <v>30</v>
      </c>
      <c r="C102" s="114"/>
      <c r="D102" s="115">
        <v>319</v>
      </c>
      <c r="E102" s="115"/>
      <c r="F102" s="80">
        <f>1030434538+1865309261+79786080</f>
        <v>2975529879</v>
      </c>
      <c r="G102" s="80"/>
      <c r="H102" s="80">
        <v>1970787996</v>
      </c>
      <c r="J102" s="117">
        <v>1559964897</v>
      </c>
      <c r="L102" s="117">
        <f t="shared" si="4"/>
        <v>-410823099</v>
      </c>
      <c r="N102" s="118">
        <f t="shared" si="5"/>
        <v>-0.20845626208086565</v>
      </c>
      <c r="P102" s="119">
        <f t="shared" si="6"/>
        <v>0</v>
      </c>
    </row>
    <row r="103" spans="1:16" ht="13.5" customHeight="1">
      <c r="A103" s="114" t="s">
        <v>126</v>
      </c>
      <c r="B103" s="114" t="s">
        <v>262</v>
      </c>
      <c r="C103" s="114"/>
      <c r="D103" s="115" t="s">
        <v>263</v>
      </c>
      <c r="E103" s="115"/>
      <c r="F103" s="80"/>
      <c r="G103" s="80"/>
      <c r="H103" s="80"/>
      <c r="J103" s="117"/>
      <c r="L103" s="117"/>
      <c r="N103" s="118"/>
      <c r="P103" s="119"/>
    </row>
    <row r="104" spans="1:8" ht="13.5" customHeight="1">
      <c r="A104" s="113"/>
      <c r="B104" s="114"/>
      <c r="C104" s="114"/>
      <c r="D104" s="115"/>
      <c r="E104" s="115"/>
      <c r="F104" s="80"/>
      <c r="G104" s="80"/>
      <c r="H104" s="80"/>
    </row>
    <row r="105" spans="1:16" ht="13.5" customHeight="1">
      <c r="A105" s="25" t="s">
        <v>3</v>
      </c>
      <c r="B105" s="25" t="s">
        <v>31</v>
      </c>
      <c r="C105" s="25"/>
      <c r="D105" s="26" t="s">
        <v>264</v>
      </c>
      <c r="E105" s="26"/>
      <c r="F105" s="8">
        <f>SUM(F106:F110)</f>
        <v>124000000</v>
      </c>
      <c r="G105" s="8"/>
      <c r="H105" s="8">
        <f>SUM(H106:H110)</f>
        <v>117500000</v>
      </c>
      <c r="J105" s="8">
        <f>SUM(J106:J110)</f>
        <v>70500000</v>
      </c>
      <c r="L105" s="8">
        <f>SUM(L106:L110)</f>
        <v>-47000000</v>
      </c>
      <c r="N105" s="8" t="e">
        <f>SUM(N106:N110)</f>
        <v>#DIV/0!</v>
      </c>
      <c r="P105" s="119">
        <f aca="true" t="shared" si="7" ref="P105:P110">$F$83-$F$134</f>
        <v>0</v>
      </c>
    </row>
    <row r="106" spans="1:16" ht="13.5" customHeight="1">
      <c r="A106" s="113" t="s">
        <v>117</v>
      </c>
      <c r="B106" s="114" t="s">
        <v>74</v>
      </c>
      <c r="C106" s="114"/>
      <c r="D106" s="115" t="s">
        <v>265</v>
      </c>
      <c r="E106" s="115"/>
      <c r="F106" s="80">
        <f>J106</f>
        <v>0</v>
      </c>
      <c r="G106" s="80"/>
      <c r="H106" s="80">
        <v>0</v>
      </c>
      <c r="J106" s="117"/>
      <c r="L106" s="117">
        <f>J106-H106</f>
        <v>0</v>
      </c>
      <c r="N106" s="118" t="e">
        <f>L106/H106</f>
        <v>#DIV/0!</v>
      </c>
      <c r="P106" s="119">
        <f t="shared" si="7"/>
        <v>0</v>
      </c>
    </row>
    <row r="107" spans="1:16" ht="13.5" customHeight="1">
      <c r="A107" s="113" t="s">
        <v>118</v>
      </c>
      <c r="B107" s="114" t="s">
        <v>75</v>
      </c>
      <c r="C107" s="114"/>
      <c r="D107" s="115" t="s">
        <v>266</v>
      </c>
      <c r="E107" s="115"/>
      <c r="F107" s="80">
        <f>J107</f>
        <v>0</v>
      </c>
      <c r="G107" s="80"/>
      <c r="H107" s="80">
        <v>0</v>
      </c>
      <c r="J107" s="117"/>
      <c r="L107" s="117">
        <f>J107-H107</f>
        <v>0</v>
      </c>
      <c r="N107" s="118" t="e">
        <f>L107/H107</f>
        <v>#DIV/0!</v>
      </c>
      <c r="P107" s="119">
        <f t="shared" si="7"/>
        <v>0</v>
      </c>
    </row>
    <row r="108" spans="1:16" ht="13.5" customHeight="1">
      <c r="A108" s="113" t="s">
        <v>119</v>
      </c>
      <c r="B108" s="114" t="s">
        <v>76</v>
      </c>
      <c r="C108" s="114"/>
      <c r="D108" s="115" t="s">
        <v>267</v>
      </c>
      <c r="E108" s="115"/>
      <c r="F108" s="80">
        <f>80000000+44000000</f>
        <v>124000000</v>
      </c>
      <c r="G108" s="80"/>
      <c r="H108" s="80">
        <v>117500000</v>
      </c>
      <c r="J108" s="117">
        <v>70500000</v>
      </c>
      <c r="L108" s="117">
        <f>J108-H108</f>
        <v>-47000000</v>
      </c>
      <c r="N108" s="118">
        <f>L108/H108</f>
        <v>-0.4</v>
      </c>
      <c r="P108" s="119">
        <f t="shared" si="7"/>
        <v>0</v>
      </c>
    </row>
    <row r="109" spans="1:16" ht="13.5" customHeight="1">
      <c r="A109" s="113" t="s">
        <v>120</v>
      </c>
      <c r="B109" s="114" t="s">
        <v>77</v>
      </c>
      <c r="C109" s="114"/>
      <c r="D109" s="115" t="s">
        <v>268</v>
      </c>
      <c r="E109" s="115"/>
      <c r="F109" s="80">
        <f>J109</f>
        <v>0</v>
      </c>
      <c r="G109" s="80"/>
      <c r="H109" s="80">
        <v>0</v>
      </c>
      <c r="J109" s="117"/>
      <c r="L109" s="117">
        <f>J109-H109</f>
        <v>0</v>
      </c>
      <c r="N109" s="118" t="e">
        <f>L109/H109</f>
        <v>#DIV/0!</v>
      </c>
      <c r="P109" s="119">
        <f t="shared" si="7"/>
        <v>0</v>
      </c>
    </row>
    <row r="110" spans="1:16" ht="13.5" customHeight="1">
      <c r="A110" s="113" t="s">
        <v>121</v>
      </c>
      <c r="B110" s="114" t="s">
        <v>78</v>
      </c>
      <c r="C110" s="114"/>
      <c r="D110" s="115" t="s">
        <v>269</v>
      </c>
      <c r="E110" s="115"/>
      <c r="F110" s="80">
        <f>J110</f>
        <v>0</v>
      </c>
      <c r="G110" s="80"/>
      <c r="H110" s="80">
        <v>0</v>
      </c>
      <c r="J110" s="117"/>
      <c r="L110" s="117">
        <f>J110-H110</f>
        <v>0</v>
      </c>
      <c r="N110" s="118" t="e">
        <f>L110/H110</f>
        <v>#DIV/0!</v>
      </c>
      <c r="P110" s="119">
        <f t="shared" si="7"/>
        <v>0</v>
      </c>
    </row>
    <row r="111" spans="1:8" ht="13.5" customHeight="1">
      <c r="A111" s="114" t="s">
        <v>122</v>
      </c>
      <c r="B111" s="114" t="s">
        <v>272</v>
      </c>
      <c r="C111" s="114"/>
      <c r="D111" s="115" t="s">
        <v>270</v>
      </c>
      <c r="E111" s="115"/>
      <c r="F111" s="80"/>
      <c r="G111" s="80"/>
      <c r="H111" s="80"/>
    </row>
    <row r="112" spans="1:8" ht="13.5" customHeight="1">
      <c r="A112" s="114" t="s">
        <v>123</v>
      </c>
      <c r="B112" s="114" t="s">
        <v>273</v>
      </c>
      <c r="C112" s="114"/>
      <c r="D112" s="115" t="s">
        <v>271</v>
      </c>
      <c r="E112" s="115"/>
      <c r="F112" s="80"/>
      <c r="G112" s="80"/>
      <c r="H112" s="80"/>
    </row>
    <row r="113" spans="1:8" ht="13.5" customHeight="1">
      <c r="A113" s="113"/>
      <c r="B113" s="114"/>
      <c r="C113" s="114"/>
      <c r="D113" s="115"/>
      <c r="E113" s="115"/>
      <c r="F113" s="80"/>
      <c r="G113" s="80"/>
      <c r="H113" s="80"/>
    </row>
    <row r="114" spans="1:16" ht="13.5" customHeight="1">
      <c r="A114" s="25" t="s">
        <v>131</v>
      </c>
      <c r="B114" s="25" t="s">
        <v>33</v>
      </c>
      <c r="C114" s="25"/>
      <c r="D114" s="26">
        <v>400</v>
      </c>
      <c r="E114" s="26"/>
      <c r="F114" s="8">
        <f>F116+F129</f>
        <v>56549135727</v>
      </c>
      <c r="G114" s="8"/>
      <c r="H114" s="8">
        <f>H116+H129</f>
        <v>20480029449</v>
      </c>
      <c r="J114" s="8">
        <f>J116+J129</f>
        <v>19328184738</v>
      </c>
      <c r="L114" s="8">
        <f>L116+L129</f>
        <v>-1193361446</v>
      </c>
      <c r="N114" s="8" t="e">
        <f>N116+N129</f>
        <v>#DIV/0!</v>
      </c>
      <c r="P114" s="119">
        <f>$F$83-$F$134</f>
        <v>0</v>
      </c>
    </row>
    <row r="115" spans="1:14" ht="13.5" customHeight="1">
      <c r="A115" s="25"/>
      <c r="B115" s="25"/>
      <c r="C115" s="25"/>
      <c r="D115" s="26"/>
      <c r="E115" s="26"/>
      <c r="F115" s="8"/>
      <c r="G115" s="8"/>
      <c r="H115" s="8"/>
      <c r="J115" s="8"/>
      <c r="L115" s="8"/>
      <c r="N115" s="8"/>
    </row>
    <row r="116" spans="1:16" ht="13.5" customHeight="1">
      <c r="A116" s="25" t="s">
        <v>2</v>
      </c>
      <c r="B116" s="25" t="s">
        <v>79</v>
      </c>
      <c r="C116" s="25"/>
      <c r="D116" s="26">
        <v>410</v>
      </c>
      <c r="E116" s="26"/>
      <c r="F116" s="8">
        <f>SUM(F117:F126)</f>
        <v>56566406609</v>
      </c>
      <c r="G116" s="8"/>
      <c r="H116" s="8">
        <f>SUM(H117:H126)</f>
        <v>20479150331</v>
      </c>
      <c r="J116" s="8">
        <f>SUM(J117:J126)</f>
        <v>19285788885</v>
      </c>
      <c r="L116" s="8">
        <f>SUM(L117:L126)</f>
        <v>-1193361446</v>
      </c>
      <c r="N116" s="8" t="e">
        <f>SUM(N117:N126)</f>
        <v>#DIV/0!</v>
      </c>
      <c r="P116" s="119">
        <f aca="true" t="shared" si="8" ref="P116:P126">$F$83-$F$134</f>
        <v>0</v>
      </c>
    </row>
    <row r="117" spans="1:16" ht="13.5" customHeight="1">
      <c r="A117" s="113" t="s">
        <v>117</v>
      </c>
      <c r="B117" s="114" t="s">
        <v>80</v>
      </c>
      <c r="C117" s="114"/>
      <c r="D117" s="115">
        <v>411</v>
      </c>
      <c r="E117" s="115"/>
      <c r="F117" s="80">
        <v>30000000000</v>
      </c>
      <c r="G117" s="80"/>
      <c r="H117" s="80">
        <v>14000000000</v>
      </c>
      <c r="J117" s="117">
        <v>14000000000</v>
      </c>
      <c r="L117" s="117">
        <f aca="true" t="shared" si="9" ref="L117:L126">J117-H117</f>
        <v>0</v>
      </c>
      <c r="N117" s="118">
        <f aca="true" t="shared" si="10" ref="N117:N126">L117/H117</f>
        <v>0</v>
      </c>
      <c r="P117" s="119">
        <f t="shared" si="8"/>
        <v>0</v>
      </c>
    </row>
    <row r="118" spans="1:16" ht="13.5" customHeight="1">
      <c r="A118" s="113" t="s">
        <v>118</v>
      </c>
      <c r="B118" s="114" t="s">
        <v>81</v>
      </c>
      <c r="C118" s="114"/>
      <c r="D118" s="115">
        <v>412</v>
      </c>
      <c r="E118" s="115"/>
      <c r="F118" s="80">
        <v>18812260000</v>
      </c>
      <c r="G118" s="80"/>
      <c r="H118" s="80">
        <v>0</v>
      </c>
      <c r="J118" s="117"/>
      <c r="L118" s="117">
        <f t="shared" si="9"/>
        <v>0</v>
      </c>
      <c r="N118" s="118" t="e">
        <f t="shared" si="10"/>
        <v>#DIV/0!</v>
      </c>
      <c r="P118" s="119">
        <f t="shared" si="8"/>
        <v>0</v>
      </c>
    </row>
    <row r="119" spans="1:16" ht="13.5" customHeight="1">
      <c r="A119" s="113" t="s">
        <v>119</v>
      </c>
      <c r="B119" s="114" t="s">
        <v>274</v>
      </c>
      <c r="C119" s="114"/>
      <c r="D119" s="115" t="s">
        <v>276</v>
      </c>
      <c r="E119" s="115"/>
      <c r="F119" s="80"/>
      <c r="G119" s="80"/>
      <c r="H119" s="80"/>
      <c r="J119" s="117"/>
      <c r="L119" s="117"/>
      <c r="N119" s="118"/>
      <c r="P119" s="119"/>
    </row>
    <row r="120" spans="1:16" ht="13.5" customHeight="1">
      <c r="A120" s="113" t="s">
        <v>120</v>
      </c>
      <c r="B120" s="114" t="s">
        <v>82</v>
      </c>
      <c r="C120" s="114"/>
      <c r="D120" s="115" t="s">
        <v>277</v>
      </c>
      <c r="E120" s="115"/>
      <c r="F120" s="80">
        <f aca="true" t="shared" si="11" ref="F120:F125">J120</f>
        <v>0</v>
      </c>
      <c r="G120" s="80"/>
      <c r="H120" s="80">
        <v>0</v>
      </c>
      <c r="J120" s="117"/>
      <c r="L120" s="117">
        <f t="shared" si="9"/>
        <v>0</v>
      </c>
      <c r="N120" s="118" t="e">
        <f t="shared" si="10"/>
        <v>#DIV/0!</v>
      </c>
      <c r="P120" s="119">
        <f t="shared" si="8"/>
        <v>0</v>
      </c>
    </row>
    <row r="121" spans="1:16" ht="13.5" customHeight="1">
      <c r="A121" s="113" t="s">
        <v>121</v>
      </c>
      <c r="B121" s="114" t="s">
        <v>34</v>
      </c>
      <c r="C121" s="114"/>
      <c r="D121" s="115" t="s">
        <v>278</v>
      </c>
      <c r="E121" s="115"/>
      <c r="F121" s="80">
        <f t="shared" si="11"/>
        <v>0</v>
      </c>
      <c r="G121" s="80"/>
      <c r="H121" s="80">
        <v>0</v>
      </c>
      <c r="J121" s="117"/>
      <c r="L121" s="117">
        <f t="shared" si="9"/>
        <v>0</v>
      </c>
      <c r="N121" s="118" t="e">
        <f t="shared" si="10"/>
        <v>#DIV/0!</v>
      </c>
      <c r="P121" s="119">
        <f t="shared" si="8"/>
        <v>0</v>
      </c>
    </row>
    <row r="122" spans="1:16" ht="13.5" customHeight="1">
      <c r="A122" s="113" t="s">
        <v>122</v>
      </c>
      <c r="B122" s="114" t="s">
        <v>83</v>
      </c>
      <c r="C122" s="114"/>
      <c r="D122" s="115" t="s">
        <v>279</v>
      </c>
      <c r="E122" s="115"/>
      <c r="F122" s="80">
        <f t="shared" si="11"/>
        <v>0</v>
      </c>
      <c r="G122" s="80"/>
      <c r="H122" s="80">
        <v>0</v>
      </c>
      <c r="J122" s="117"/>
      <c r="L122" s="117">
        <f t="shared" si="9"/>
        <v>0</v>
      </c>
      <c r="N122" s="118" t="e">
        <f t="shared" si="10"/>
        <v>#DIV/0!</v>
      </c>
      <c r="P122" s="119">
        <f t="shared" si="8"/>
        <v>0</v>
      </c>
    </row>
    <row r="123" spans="1:16" ht="13.5" customHeight="1">
      <c r="A123" s="113" t="s">
        <v>123</v>
      </c>
      <c r="B123" s="114" t="s">
        <v>35</v>
      </c>
      <c r="C123" s="114"/>
      <c r="D123" s="115" t="s">
        <v>280</v>
      </c>
      <c r="E123" s="115"/>
      <c r="F123" s="80">
        <v>2664732504</v>
      </c>
      <c r="G123" s="80"/>
      <c r="H123" s="80">
        <v>2664732504</v>
      </c>
      <c r="J123" s="117">
        <v>2390732504</v>
      </c>
      <c r="L123" s="117">
        <f t="shared" si="9"/>
        <v>-274000000</v>
      </c>
      <c r="N123" s="118">
        <f t="shared" si="10"/>
        <v>-0.10282457979879844</v>
      </c>
      <c r="P123" s="119">
        <f t="shared" si="8"/>
        <v>0</v>
      </c>
    </row>
    <row r="124" spans="1:16" ht="13.5" customHeight="1">
      <c r="A124" s="113" t="s">
        <v>124</v>
      </c>
      <c r="B124" s="114" t="s">
        <v>36</v>
      </c>
      <c r="C124" s="114"/>
      <c r="D124" s="115" t="s">
        <v>281</v>
      </c>
      <c r="E124" s="115"/>
      <c r="F124" s="80">
        <v>372226585</v>
      </c>
      <c r="G124" s="80"/>
      <c r="H124" s="80">
        <v>372226585</v>
      </c>
      <c r="J124" s="117">
        <v>372226585</v>
      </c>
      <c r="L124" s="117">
        <f t="shared" si="9"/>
        <v>0</v>
      </c>
      <c r="N124" s="118">
        <f t="shared" si="10"/>
        <v>0</v>
      </c>
      <c r="P124" s="119">
        <f t="shared" si="8"/>
        <v>0</v>
      </c>
    </row>
    <row r="125" spans="1:16" ht="13.5" customHeight="1">
      <c r="A125" s="113" t="s">
        <v>125</v>
      </c>
      <c r="B125" s="114" t="s">
        <v>84</v>
      </c>
      <c r="C125" s="114"/>
      <c r="D125" s="115" t="s">
        <v>282</v>
      </c>
      <c r="E125" s="115"/>
      <c r="F125" s="80">
        <f t="shared" si="11"/>
        <v>0</v>
      </c>
      <c r="G125" s="80"/>
      <c r="H125" s="80">
        <v>0</v>
      </c>
      <c r="J125" s="117"/>
      <c r="L125" s="117">
        <f t="shared" si="9"/>
        <v>0</v>
      </c>
      <c r="N125" s="118" t="e">
        <f t="shared" si="10"/>
        <v>#DIV/0!</v>
      </c>
      <c r="P125" s="119">
        <f t="shared" si="8"/>
        <v>0</v>
      </c>
    </row>
    <row r="126" spans="1:16" ht="13.5" customHeight="1">
      <c r="A126" s="114" t="s">
        <v>126</v>
      </c>
      <c r="B126" s="114" t="s">
        <v>37</v>
      </c>
      <c r="C126" s="114"/>
      <c r="D126" s="115" t="s">
        <v>283</v>
      </c>
      <c r="E126" s="115"/>
      <c r="F126" s="80">
        <v>4717187520</v>
      </c>
      <c r="G126" s="80"/>
      <c r="H126" s="80">
        <v>3442191242</v>
      </c>
      <c r="J126" s="117">
        <f>2522997796-168000</f>
        <v>2522829796</v>
      </c>
      <c r="L126" s="117">
        <f t="shared" si="9"/>
        <v>-919361446</v>
      </c>
      <c r="N126" s="118">
        <f t="shared" si="10"/>
        <v>-0.26708610340482647</v>
      </c>
      <c r="P126" s="119">
        <f t="shared" si="8"/>
        <v>0</v>
      </c>
    </row>
    <row r="127" spans="1:16" ht="13.5" customHeight="1">
      <c r="A127" s="114" t="s">
        <v>127</v>
      </c>
      <c r="B127" s="114" t="s">
        <v>275</v>
      </c>
      <c r="C127" s="114"/>
      <c r="D127" s="115" t="s">
        <v>284</v>
      </c>
      <c r="E127" s="115"/>
      <c r="F127" s="80"/>
      <c r="G127" s="80"/>
      <c r="H127" s="80"/>
      <c r="J127" s="117"/>
      <c r="L127" s="117"/>
      <c r="N127" s="118"/>
      <c r="P127" s="119"/>
    </row>
    <row r="128" spans="1:8" ht="13.5" customHeight="1">
      <c r="A128" s="113"/>
      <c r="B128" s="114"/>
      <c r="C128" s="114"/>
      <c r="D128" s="115"/>
      <c r="E128" s="115"/>
      <c r="F128" s="80"/>
      <c r="G128" s="80"/>
      <c r="H128" s="80"/>
    </row>
    <row r="129" spans="1:16" ht="13.5" customHeight="1">
      <c r="A129" s="25" t="s">
        <v>3</v>
      </c>
      <c r="B129" s="25" t="s">
        <v>85</v>
      </c>
      <c r="C129" s="25"/>
      <c r="D129" s="26" t="s">
        <v>285</v>
      </c>
      <c r="E129" s="26"/>
      <c r="F129" s="8">
        <f>SUM(F130:F132)</f>
        <v>-17270882</v>
      </c>
      <c r="G129" s="8"/>
      <c r="H129" s="8">
        <f>SUM(H130:H132)</f>
        <v>879118</v>
      </c>
      <c r="J129" s="8">
        <f>SUM(J130:J132)</f>
        <v>42395853</v>
      </c>
      <c r="L129" s="8">
        <f>SUM(L130:L132)</f>
        <v>0</v>
      </c>
      <c r="N129" s="8" t="e">
        <f>SUM(N130:N132)</f>
        <v>#DIV/0!</v>
      </c>
      <c r="P129" s="119">
        <f>$F$83-$F$134</f>
        <v>0</v>
      </c>
    </row>
    <row r="130" spans="1:16" ht="13.5" customHeight="1">
      <c r="A130" s="113" t="s">
        <v>117</v>
      </c>
      <c r="B130" s="114" t="s">
        <v>86</v>
      </c>
      <c r="C130" s="114"/>
      <c r="D130" s="115" t="s">
        <v>286</v>
      </c>
      <c r="E130" s="115"/>
      <c r="F130" s="80">
        <v>-17270882</v>
      </c>
      <c r="G130" s="80"/>
      <c r="H130" s="80">
        <v>879118</v>
      </c>
      <c r="J130" s="117">
        <v>42395853</v>
      </c>
      <c r="N130" s="118">
        <f>L130/H130</f>
        <v>0</v>
      </c>
      <c r="P130" s="119">
        <f>$F$83-$F$134</f>
        <v>0</v>
      </c>
    </row>
    <row r="131" spans="1:16" ht="13.5" customHeight="1">
      <c r="A131" s="113" t="s">
        <v>118</v>
      </c>
      <c r="B131" s="114" t="s">
        <v>87</v>
      </c>
      <c r="C131" s="114"/>
      <c r="D131" s="115" t="s">
        <v>287</v>
      </c>
      <c r="E131" s="115"/>
      <c r="F131" s="80">
        <f>J131</f>
        <v>0</v>
      </c>
      <c r="G131" s="80"/>
      <c r="H131" s="80">
        <v>0</v>
      </c>
      <c r="J131" s="117"/>
      <c r="N131" s="118" t="e">
        <f>L131/H131</f>
        <v>#DIV/0!</v>
      </c>
      <c r="P131" s="119">
        <f>$F$83-$F$134</f>
        <v>0</v>
      </c>
    </row>
    <row r="132" spans="1:16" ht="13.5" customHeight="1">
      <c r="A132" s="113" t="s">
        <v>119</v>
      </c>
      <c r="B132" s="114" t="s">
        <v>38</v>
      </c>
      <c r="C132" s="114"/>
      <c r="D132" s="115" t="s">
        <v>288</v>
      </c>
      <c r="E132" s="115"/>
      <c r="F132" s="80">
        <f>J132</f>
        <v>0</v>
      </c>
      <c r="G132" s="80"/>
      <c r="H132" s="80">
        <v>0</v>
      </c>
      <c r="J132" s="117"/>
      <c r="N132" s="118" t="e">
        <f>L132/H132</f>
        <v>#DIV/0!</v>
      </c>
      <c r="P132" s="119">
        <f>$F$83-$F$134</f>
        <v>0</v>
      </c>
    </row>
    <row r="133" spans="1:8" ht="13.5" customHeight="1">
      <c r="A133" s="113"/>
      <c r="B133" s="114"/>
      <c r="C133" s="114"/>
      <c r="D133" s="115"/>
      <c r="E133" s="115"/>
      <c r="F133" s="80"/>
      <c r="G133" s="80"/>
      <c r="H133" s="80"/>
    </row>
    <row r="134" spans="1:16" ht="13.5" customHeight="1" thickBot="1">
      <c r="A134" s="25"/>
      <c r="B134" s="25" t="s">
        <v>39</v>
      </c>
      <c r="C134" s="25"/>
      <c r="D134" s="26" t="s">
        <v>289</v>
      </c>
      <c r="E134" s="26"/>
      <c r="F134" s="7">
        <f>F91+F114</f>
        <v>71088722217</v>
      </c>
      <c r="G134" s="8"/>
      <c r="H134" s="7">
        <f>H91+H114</f>
        <v>34699079193</v>
      </c>
      <c r="J134" s="7">
        <f>J91+J114</f>
        <v>25495701632</v>
      </c>
      <c r="L134" s="7">
        <f>L91+L114</f>
        <v>-9244894296</v>
      </c>
      <c r="N134" s="7" t="e">
        <f>N91+N114</f>
        <v>#DIV/0!</v>
      </c>
      <c r="P134" s="119">
        <f>$F$83-$F$134</f>
        <v>0</v>
      </c>
    </row>
    <row r="135" spans="4:10" ht="13.5" customHeight="1" thickTop="1">
      <c r="D135" s="124"/>
      <c r="E135" s="124"/>
      <c r="F135" s="130"/>
      <c r="J135" s="117">
        <f>J134-J83</f>
        <v>0</v>
      </c>
    </row>
    <row r="136" spans="4:5" ht="13.5" customHeight="1">
      <c r="D136" s="124"/>
      <c r="E136" s="124"/>
    </row>
    <row r="137" spans="1:8" s="95" customFormat="1" ht="13.5" customHeight="1">
      <c r="A137" s="114" t="str">
        <f>A4</f>
        <v>Quý 1 năm  2007</v>
      </c>
      <c r="B137" s="114"/>
      <c r="C137" s="114"/>
      <c r="D137" s="114"/>
      <c r="E137" s="114"/>
      <c r="F137" s="117"/>
      <c r="G137" s="114"/>
      <c r="H137" s="114"/>
    </row>
    <row r="138" spans="1:8" ht="13.5" customHeight="1" thickBot="1">
      <c r="A138" s="120" t="s">
        <v>158</v>
      </c>
      <c r="B138" s="121"/>
      <c r="C138" s="121"/>
      <c r="D138" s="122"/>
      <c r="E138" s="122"/>
      <c r="F138" s="123"/>
      <c r="G138" s="123"/>
      <c r="H138" s="123"/>
    </row>
    <row r="139" spans="4:5" ht="13.5" customHeight="1">
      <c r="D139" s="124"/>
      <c r="E139" s="124"/>
    </row>
    <row r="140" spans="1:8" s="133" customFormat="1" ht="18" customHeight="1">
      <c r="A140" s="131" t="s">
        <v>40</v>
      </c>
      <c r="B140" s="131"/>
      <c r="C140" s="131"/>
      <c r="D140" s="131"/>
      <c r="E140" s="131"/>
      <c r="F140" s="132"/>
      <c r="G140" s="132"/>
      <c r="H140" s="132"/>
    </row>
    <row r="141" spans="4:5" ht="13.5" customHeight="1">
      <c r="D141" s="124"/>
      <c r="E141" s="124"/>
    </row>
    <row r="142" spans="1:15" ht="27.75" customHeight="1">
      <c r="A142" s="103" t="s">
        <v>41</v>
      </c>
      <c r="B142" s="104"/>
      <c r="C142" s="104"/>
      <c r="D142" s="93"/>
      <c r="E142" s="93" t="s">
        <v>114</v>
      </c>
      <c r="F142" s="92" t="str">
        <f>$F$11</f>
        <v>Số cuối  quý</v>
      </c>
      <c r="G142" s="93"/>
      <c r="H142" s="92" t="s">
        <v>1</v>
      </c>
      <c r="I142" s="107"/>
      <c r="J142" s="105" t="s">
        <v>178</v>
      </c>
      <c r="K142" s="95"/>
      <c r="L142" s="92" t="s">
        <v>179</v>
      </c>
      <c r="M142" s="95"/>
      <c r="N142" s="92" t="s">
        <v>180</v>
      </c>
      <c r="O142" s="95"/>
    </row>
    <row r="143" spans="1:8" ht="13.5" customHeight="1">
      <c r="A143" s="25"/>
      <c r="B143" s="25"/>
      <c r="C143" s="25"/>
      <c r="D143" s="26"/>
      <c r="E143" s="115"/>
      <c r="F143" s="80"/>
      <c r="G143" s="80"/>
      <c r="H143" s="80"/>
    </row>
    <row r="144" spans="1:16" ht="13.5" customHeight="1">
      <c r="A144" s="113" t="s">
        <v>117</v>
      </c>
      <c r="B144" s="114" t="s">
        <v>42</v>
      </c>
      <c r="C144" s="114"/>
      <c r="D144" s="115"/>
      <c r="E144" s="115"/>
      <c r="F144" s="80">
        <f>J144</f>
        <v>0</v>
      </c>
      <c r="G144" s="80"/>
      <c r="H144" s="80">
        <v>0</v>
      </c>
      <c r="J144" s="117"/>
      <c r="L144" s="117">
        <f aca="true" t="shared" si="12" ref="L144:L153">J144-H144</f>
        <v>0</v>
      </c>
      <c r="N144" s="118" t="e">
        <f aca="true" t="shared" si="13" ref="N144:N153">L144/H144</f>
        <v>#DIV/0!</v>
      </c>
      <c r="P144" s="119">
        <f aca="true" t="shared" si="14" ref="P144:P153">$F$83-$F$134</f>
        <v>0</v>
      </c>
    </row>
    <row r="145" spans="1:16" ht="13.5" customHeight="1">
      <c r="A145" s="113" t="s">
        <v>118</v>
      </c>
      <c r="B145" s="114" t="s">
        <v>43</v>
      </c>
      <c r="C145" s="114"/>
      <c r="D145" s="115"/>
      <c r="E145" s="115"/>
      <c r="F145" s="80">
        <f>J145</f>
        <v>0</v>
      </c>
      <c r="G145" s="80"/>
      <c r="H145" s="80">
        <v>0</v>
      </c>
      <c r="J145" s="117"/>
      <c r="L145" s="117">
        <f t="shared" si="12"/>
        <v>0</v>
      </c>
      <c r="N145" s="118" t="e">
        <f t="shared" si="13"/>
        <v>#DIV/0!</v>
      </c>
      <c r="P145" s="119">
        <f t="shared" si="14"/>
        <v>0</v>
      </c>
    </row>
    <row r="146" spans="1:16" ht="13.5" customHeight="1">
      <c r="A146" s="113" t="s">
        <v>119</v>
      </c>
      <c r="B146" s="114" t="s">
        <v>44</v>
      </c>
      <c r="C146" s="114"/>
      <c r="D146" s="115"/>
      <c r="E146" s="115"/>
      <c r="F146" s="80">
        <f>J146</f>
        <v>0</v>
      </c>
      <c r="G146" s="80"/>
      <c r="H146" s="80">
        <v>0</v>
      </c>
      <c r="J146" s="117"/>
      <c r="L146" s="117">
        <f t="shared" si="12"/>
        <v>0</v>
      </c>
      <c r="N146" s="118" t="e">
        <f t="shared" si="13"/>
        <v>#DIV/0!</v>
      </c>
      <c r="P146" s="119">
        <f t="shared" si="14"/>
        <v>0</v>
      </c>
    </row>
    <row r="147" spans="1:16" ht="13.5" customHeight="1">
      <c r="A147" s="113" t="s">
        <v>120</v>
      </c>
      <c r="B147" s="114" t="s">
        <v>45</v>
      </c>
      <c r="C147" s="114"/>
      <c r="D147" s="115"/>
      <c r="E147" s="115"/>
      <c r="F147" s="80">
        <f>J147</f>
        <v>3097549100</v>
      </c>
      <c r="G147" s="80"/>
      <c r="H147" s="80">
        <v>3097549100</v>
      </c>
      <c r="J147" s="117">
        <v>3097549100</v>
      </c>
      <c r="L147" s="117">
        <f t="shared" si="12"/>
        <v>0</v>
      </c>
      <c r="N147" s="118">
        <f t="shared" si="13"/>
        <v>0</v>
      </c>
      <c r="P147" s="119">
        <f t="shared" si="14"/>
        <v>0</v>
      </c>
    </row>
    <row r="148" spans="1:16" ht="13.5" customHeight="1">
      <c r="A148" s="113" t="s">
        <v>121</v>
      </c>
      <c r="B148" s="114" t="s">
        <v>155</v>
      </c>
      <c r="C148" s="114"/>
      <c r="D148" s="115"/>
      <c r="E148" s="115"/>
      <c r="F148" s="80"/>
      <c r="G148" s="80"/>
      <c r="H148" s="80"/>
      <c r="L148" s="117">
        <f t="shared" si="12"/>
        <v>0</v>
      </c>
      <c r="N148" s="118" t="e">
        <f t="shared" si="13"/>
        <v>#DIV/0!</v>
      </c>
      <c r="P148" s="119">
        <f t="shared" si="14"/>
        <v>0</v>
      </c>
    </row>
    <row r="149" spans="1:16" ht="13.5" customHeight="1">
      <c r="A149" s="113"/>
      <c r="B149" s="114" t="s">
        <v>152</v>
      </c>
      <c r="C149" s="114"/>
      <c r="D149" s="115"/>
      <c r="E149" s="115"/>
      <c r="F149" s="134">
        <v>132746.25</v>
      </c>
      <c r="G149" s="135"/>
      <c r="H149" s="134">
        <v>214398.57</v>
      </c>
      <c r="J149" s="130">
        <v>220871.48</v>
      </c>
      <c r="L149" s="130">
        <f t="shared" si="12"/>
        <v>6472.9100000000035</v>
      </c>
      <c r="N149" s="118">
        <f t="shared" si="13"/>
        <v>0.030191012934461286</v>
      </c>
      <c r="P149" s="119">
        <f t="shared" si="14"/>
        <v>0</v>
      </c>
    </row>
    <row r="150" spans="1:16" ht="13.5" customHeight="1" hidden="1">
      <c r="A150" s="113"/>
      <c r="B150" s="114" t="s">
        <v>153</v>
      </c>
      <c r="C150" s="114"/>
      <c r="D150" s="115"/>
      <c r="E150" s="115"/>
      <c r="F150" s="80">
        <f>J150</f>
        <v>0</v>
      </c>
      <c r="G150" s="80"/>
      <c r="H150" s="80">
        <v>0</v>
      </c>
      <c r="J150" s="117"/>
      <c r="L150" s="117">
        <f t="shared" si="12"/>
        <v>0</v>
      </c>
      <c r="N150" s="118" t="e">
        <f t="shared" si="13"/>
        <v>#DIV/0!</v>
      </c>
      <c r="P150" s="119">
        <f t="shared" si="14"/>
        <v>0</v>
      </c>
    </row>
    <row r="151" spans="1:16" ht="13.5" customHeight="1" hidden="1">
      <c r="A151" s="113"/>
      <c r="B151" s="114" t="s">
        <v>154</v>
      </c>
      <c r="C151" s="114"/>
      <c r="D151" s="115"/>
      <c r="E151" s="115"/>
      <c r="F151" s="80">
        <f>J151</f>
        <v>0</v>
      </c>
      <c r="G151" s="80"/>
      <c r="H151" s="80">
        <v>0</v>
      </c>
      <c r="J151" s="117"/>
      <c r="L151" s="117">
        <f t="shared" si="12"/>
        <v>0</v>
      </c>
      <c r="N151" s="118" t="e">
        <f t="shared" si="13"/>
        <v>#DIV/0!</v>
      </c>
      <c r="P151" s="119">
        <f t="shared" si="14"/>
        <v>0</v>
      </c>
    </row>
    <row r="152" spans="1:16" ht="13.5" customHeight="1">
      <c r="A152" s="113" t="s">
        <v>122</v>
      </c>
      <c r="B152" s="114" t="s">
        <v>88</v>
      </c>
      <c r="C152" s="114"/>
      <c r="D152" s="115"/>
      <c r="E152" s="115"/>
      <c r="F152" s="80">
        <f>J152</f>
        <v>0</v>
      </c>
      <c r="G152" s="80"/>
      <c r="H152" s="80">
        <v>0</v>
      </c>
      <c r="J152" s="117"/>
      <c r="L152" s="117">
        <f t="shared" si="12"/>
        <v>0</v>
      </c>
      <c r="N152" s="118" t="e">
        <f t="shared" si="13"/>
        <v>#DIV/0!</v>
      </c>
      <c r="P152" s="119">
        <f t="shared" si="14"/>
        <v>0</v>
      </c>
    </row>
    <row r="153" spans="1:16" ht="13.5" customHeight="1">
      <c r="A153" s="113" t="s">
        <v>123</v>
      </c>
      <c r="B153" s="114" t="s">
        <v>46</v>
      </c>
      <c r="C153" s="114"/>
      <c r="D153" s="115"/>
      <c r="E153" s="115"/>
      <c r="F153" s="80">
        <f>J153</f>
        <v>0</v>
      </c>
      <c r="G153" s="80"/>
      <c r="H153" s="80">
        <v>0</v>
      </c>
      <c r="J153" s="117"/>
      <c r="L153" s="117">
        <f t="shared" si="12"/>
        <v>0</v>
      </c>
      <c r="N153" s="118" t="e">
        <f t="shared" si="13"/>
        <v>#DIV/0!</v>
      </c>
      <c r="P153" s="119">
        <f t="shared" si="14"/>
        <v>0</v>
      </c>
    </row>
    <row r="154" spans="1:8" ht="13.5" customHeight="1">
      <c r="A154" s="114"/>
      <c r="B154" s="114"/>
      <c r="C154" s="114"/>
      <c r="D154" s="114"/>
      <c r="E154" s="114"/>
      <c r="F154" s="80"/>
      <c r="G154" s="80"/>
      <c r="H154" s="80"/>
    </row>
    <row r="155" spans="1:8" ht="13.5" customHeight="1">
      <c r="A155" s="114"/>
      <c r="B155" s="114"/>
      <c r="C155" s="114"/>
      <c r="D155" s="114"/>
      <c r="E155" s="114"/>
      <c r="F155" s="80"/>
      <c r="G155" s="80"/>
      <c r="H155" s="80"/>
    </row>
    <row r="156" s="95" customFormat="1" ht="13.5" customHeight="1">
      <c r="F156" s="95" t="s">
        <v>261</v>
      </c>
    </row>
    <row r="157" s="95" customFormat="1" ht="13.5" customHeight="1"/>
    <row r="158" s="95" customFormat="1" ht="13.5" customHeight="1"/>
    <row r="159" s="95" customFormat="1" ht="13.5" customHeight="1"/>
    <row r="160" s="95" customFormat="1" ht="13.5" customHeight="1"/>
    <row r="161" s="95" customFormat="1" ht="13.5" customHeight="1"/>
    <row r="162" spans="2:6" s="95" customFormat="1" ht="13.5" customHeight="1">
      <c r="B162" s="95" t="s">
        <v>147</v>
      </c>
      <c r="F162" s="95" t="s">
        <v>147</v>
      </c>
    </row>
    <row r="163" spans="1:8" s="95" customFormat="1" ht="13.5" customHeight="1">
      <c r="A163" s="97"/>
      <c r="B163" s="97" t="s">
        <v>221</v>
      </c>
      <c r="E163" s="97"/>
      <c r="F163" s="97" t="s">
        <v>222</v>
      </c>
      <c r="H163" s="97"/>
    </row>
    <row r="164" spans="1:8" s="95" customFormat="1" ht="13.5" customHeight="1">
      <c r="A164" s="97"/>
      <c r="B164" s="97" t="s">
        <v>134</v>
      </c>
      <c r="E164" s="97"/>
      <c r="F164" s="97" t="s">
        <v>223</v>
      </c>
      <c r="H164" s="97"/>
    </row>
    <row r="165" ht="13.5" customHeight="1">
      <c r="F165" s="119"/>
    </row>
  </sheetData>
  <printOptions/>
  <pageMargins left="0.75" right="0.5" top="0.4" bottom="0.5" header="0" footer="0.35"/>
  <pageSetup firstPageNumber="6" useFirstPageNumber="1" horizontalDpi="600" verticalDpi="600" orientation="portrait" paperSize="9" r:id="rId3"/>
  <headerFooter alignWithMargins="0">
    <oddFooter>&amp;L&amp;"Times New Roman,Italic"&amp;9Báo cáo này phải được đọc cùng với Bản thuyết minh báo cáo tài chính</oddFooter>
  </headerFooter>
  <rowBreaks count="3" manualBreakCount="3">
    <brk id="41" max="255" man="1"/>
    <brk id="85" max="255" man="1"/>
    <brk id="13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4">
      <selection activeCell="C4" sqref="A1:IV16384"/>
    </sheetView>
  </sheetViews>
  <sheetFormatPr defaultColWidth="9.140625" defaultRowHeight="13.5" customHeight="1"/>
  <cols>
    <col min="1" max="5" width="9.140625" style="14" customWidth="1"/>
    <col min="6" max="10" width="9.140625" style="13" customWidth="1"/>
    <col min="11" max="16384" width="9.140625" style="1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B27" sqref="B27"/>
    </sheetView>
  </sheetViews>
  <sheetFormatPr defaultColWidth="9.140625" defaultRowHeight="13.5" customHeight="1"/>
  <cols>
    <col min="1" max="1" width="3.7109375" style="1" customWidth="1"/>
    <col min="2" max="2" width="27.57421875" style="1" customWidth="1"/>
    <col min="3" max="3" width="14.00390625" style="1" customWidth="1"/>
    <col min="4" max="4" width="5.140625" style="1" customWidth="1"/>
    <col min="5" max="5" width="7.57421875" style="1" customWidth="1"/>
    <col min="6" max="6" width="15.28125" style="2" customWidth="1"/>
    <col min="7" max="7" width="2.7109375" style="2" customWidth="1"/>
    <col min="8" max="8" width="15.28125" style="2" customWidth="1"/>
    <col min="9" max="9" width="15.421875" style="1" bestFit="1" customWidth="1"/>
    <col min="10" max="16384" width="9.140625" style="1" customWidth="1"/>
  </cols>
  <sheetData>
    <row r="1" s="18" customFormat="1" ht="15.75" customHeight="1">
      <c r="A1" s="18" t="s">
        <v>142</v>
      </c>
    </row>
    <row r="2" s="19" customFormat="1" ht="13.5" customHeight="1">
      <c r="A2" s="19" t="s">
        <v>141</v>
      </c>
    </row>
    <row r="3" s="19" customFormat="1" ht="13.5" customHeight="1">
      <c r="A3" s="19" t="s">
        <v>146</v>
      </c>
    </row>
    <row r="4" spans="1:8" s="19" customFormat="1" ht="13.5" customHeight="1" thickBot="1">
      <c r="A4" s="24" t="s">
        <v>156</v>
      </c>
      <c r="B4" s="24"/>
      <c r="C4" s="24"/>
      <c r="D4" s="24"/>
      <c r="E4" s="24"/>
      <c r="F4" s="24"/>
      <c r="G4" s="24"/>
      <c r="H4" s="24"/>
    </row>
    <row r="5" s="19" customFormat="1" ht="13.5" customHeight="1">
      <c r="A5" s="20"/>
    </row>
    <row r="6" spans="1:8" s="28" customFormat="1" ht="19.5" customHeight="1">
      <c r="A6" s="21" t="s">
        <v>130</v>
      </c>
      <c r="B6" s="27"/>
      <c r="C6" s="27"/>
      <c r="D6" s="27"/>
      <c r="E6" s="27"/>
      <c r="F6" s="27"/>
      <c r="G6" s="27"/>
      <c r="H6" s="27"/>
    </row>
    <row r="7" spans="1:8" s="30" customFormat="1" ht="15.75" customHeight="1">
      <c r="A7" s="22" t="s">
        <v>91</v>
      </c>
      <c r="B7" s="29"/>
      <c r="C7" s="29"/>
      <c r="D7" s="29"/>
      <c r="E7" s="29"/>
      <c r="F7" s="29"/>
      <c r="G7" s="29"/>
      <c r="H7" s="29"/>
    </row>
    <row r="8" s="20" customFormat="1" ht="13.5" customHeight="1"/>
    <row r="9" s="19" customFormat="1" ht="13.5" customHeight="1">
      <c r="H9" s="23" t="s">
        <v>151</v>
      </c>
    </row>
    <row r="10" s="19" customFormat="1" ht="13.5" customHeight="1"/>
    <row r="11" spans="1:8" s="19" customFormat="1" ht="27.75" customHeight="1">
      <c r="A11" s="17" t="s">
        <v>41</v>
      </c>
      <c r="B11" s="17"/>
      <c r="C11" s="17"/>
      <c r="D11" s="15" t="s">
        <v>115</v>
      </c>
      <c r="E11" s="15" t="s">
        <v>116</v>
      </c>
      <c r="F11" s="16" t="s">
        <v>144</v>
      </c>
      <c r="G11" s="15"/>
      <c r="H11" s="16" t="s">
        <v>145</v>
      </c>
    </row>
    <row r="12" spans="1:8" ht="13.5" customHeight="1">
      <c r="A12" s="6"/>
      <c r="B12" s="6"/>
      <c r="C12" s="6"/>
      <c r="D12" s="11"/>
      <c r="E12" s="11"/>
      <c r="F12" s="5"/>
      <c r="G12" s="5"/>
      <c r="H12" s="5"/>
    </row>
    <row r="13" spans="1:8" s="3" customFormat="1" ht="13.5" customHeight="1">
      <c r="A13" s="31" t="s">
        <v>2</v>
      </c>
      <c r="B13" s="31" t="s">
        <v>113</v>
      </c>
      <c r="C13" s="31"/>
      <c r="D13" s="12"/>
      <c r="E13" s="12"/>
      <c r="F13" s="4"/>
      <c r="G13" s="4"/>
      <c r="H13" s="4"/>
    </row>
    <row r="14" spans="1:8" ht="13.5" customHeight="1">
      <c r="A14" s="32" t="s">
        <v>117</v>
      </c>
      <c r="B14" s="43" t="s">
        <v>172</v>
      </c>
      <c r="C14" s="43"/>
      <c r="D14" s="10" t="s">
        <v>89</v>
      </c>
      <c r="E14" s="11"/>
      <c r="F14" s="5"/>
      <c r="G14" s="5"/>
      <c r="H14" s="5"/>
    </row>
    <row r="15" spans="1:8" ht="13.5" customHeight="1">
      <c r="A15" s="32"/>
      <c r="B15" s="44" t="s">
        <v>173</v>
      </c>
      <c r="C15" s="43"/>
      <c r="D15" s="10" t="s">
        <v>89</v>
      </c>
      <c r="E15" s="11"/>
      <c r="F15" s="5">
        <v>0</v>
      </c>
      <c r="G15" s="5"/>
      <c r="H15" s="5">
        <v>0</v>
      </c>
    </row>
    <row r="16" spans="1:8" ht="13.5" customHeight="1">
      <c r="A16" s="32" t="s">
        <v>118</v>
      </c>
      <c r="B16" s="6" t="s">
        <v>97</v>
      </c>
      <c r="C16" s="6"/>
      <c r="D16" s="10" t="s">
        <v>92</v>
      </c>
      <c r="E16" s="11"/>
      <c r="F16" s="5">
        <v>0</v>
      </c>
      <c r="G16" s="5"/>
      <c r="H16" s="5">
        <v>0</v>
      </c>
    </row>
    <row r="17" spans="1:8" ht="13.5" customHeight="1">
      <c r="A17" s="32" t="s">
        <v>119</v>
      </c>
      <c r="B17" s="6" t="s">
        <v>98</v>
      </c>
      <c r="C17" s="6"/>
      <c r="D17" s="10" t="s">
        <v>90</v>
      </c>
      <c r="E17" s="11"/>
      <c r="F17" s="5">
        <v>0</v>
      </c>
      <c r="G17" s="5"/>
      <c r="H17" s="5">
        <v>0</v>
      </c>
    </row>
    <row r="18" spans="1:8" ht="13.5" customHeight="1">
      <c r="A18" s="32" t="s">
        <v>120</v>
      </c>
      <c r="B18" s="6" t="s">
        <v>99</v>
      </c>
      <c r="C18" s="6"/>
      <c r="D18" s="10" t="s">
        <v>93</v>
      </c>
      <c r="E18" s="11"/>
      <c r="F18" s="5">
        <v>0</v>
      </c>
      <c r="G18" s="5"/>
      <c r="H18" s="5">
        <v>0</v>
      </c>
    </row>
    <row r="19" spans="1:8" ht="13.5" customHeight="1">
      <c r="A19" s="32" t="s">
        <v>121</v>
      </c>
      <c r="B19" s="6" t="s">
        <v>140</v>
      </c>
      <c r="C19" s="6"/>
      <c r="D19" s="10" t="s">
        <v>94</v>
      </c>
      <c r="E19" s="11"/>
      <c r="F19" s="5">
        <v>0</v>
      </c>
      <c r="G19" s="5"/>
      <c r="H19" s="5">
        <v>0</v>
      </c>
    </row>
    <row r="20" spans="1:8" ht="13.5" customHeight="1">
      <c r="A20" s="32" t="s">
        <v>122</v>
      </c>
      <c r="B20" s="6" t="s">
        <v>100</v>
      </c>
      <c r="C20" s="6"/>
      <c r="D20" s="10" t="s">
        <v>95</v>
      </c>
      <c r="E20" s="11"/>
      <c r="F20" s="5">
        <v>0</v>
      </c>
      <c r="G20" s="5"/>
      <c r="H20" s="5">
        <v>0</v>
      </c>
    </row>
    <row r="21" spans="1:8" ht="13.5" customHeight="1">
      <c r="A21" s="32" t="s">
        <v>123</v>
      </c>
      <c r="B21" s="6" t="s">
        <v>101</v>
      </c>
      <c r="C21" s="6"/>
      <c r="D21" s="10" t="s">
        <v>96</v>
      </c>
      <c r="E21" s="11"/>
      <c r="F21" s="33">
        <v>0</v>
      </c>
      <c r="G21" s="5"/>
      <c r="H21" s="33">
        <v>0</v>
      </c>
    </row>
    <row r="22" spans="1:8" s="37" customFormat="1" ht="13.5" customHeight="1">
      <c r="A22" s="34"/>
      <c r="B22" s="34" t="s">
        <v>102</v>
      </c>
      <c r="C22" s="34"/>
      <c r="D22" s="9">
        <v>20</v>
      </c>
      <c r="E22" s="9"/>
      <c r="F22" s="35">
        <f>SUM(F14:F21)</f>
        <v>0</v>
      </c>
      <c r="G22" s="36"/>
      <c r="H22" s="35">
        <f>SUM(H14:H21)</f>
        <v>0</v>
      </c>
    </row>
    <row r="23" spans="1:8" s="37" customFormat="1" ht="13.5" customHeight="1">
      <c r="A23" s="34"/>
      <c r="B23" s="34"/>
      <c r="C23" s="34"/>
      <c r="D23" s="9"/>
      <c r="E23" s="9"/>
      <c r="F23" s="36"/>
      <c r="G23" s="36"/>
      <c r="H23" s="36"/>
    </row>
    <row r="24" spans="1:8" s="37" customFormat="1" ht="13.5" customHeight="1">
      <c r="A24" s="34"/>
      <c r="B24" s="34"/>
      <c r="C24" s="34"/>
      <c r="D24" s="9"/>
      <c r="E24" s="9"/>
      <c r="F24" s="36"/>
      <c r="G24" s="36"/>
      <c r="H24" s="36"/>
    </row>
    <row r="25" spans="1:8" s="3" customFormat="1" ht="13.5" customHeight="1">
      <c r="A25" s="31" t="s">
        <v>3</v>
      </c>
      <c r="B25" s="31" t="s">
        <v>103</v>
      </c>
      <c r="C25" s="31"/>
      <c r="D25" s="12"/>
      <c r="E25" s="12"/>
      <c r="F25" s="4"/>
      <c r="G25" s="4"/>
      <c r="H25" s="4"/>
    </row>
    <row r="26" spans="1:8" ht="13.5" customHeight="1">
      <c r="A26" s="32" t="s">
        <v>117</v>
      </c>
      <c r="B26" s="6" t="s">
        <v>168</v>
      </c>
      <c r="C26" s="6"/>
      <c r="D26" s="11">
        <v>21</v>
      </c>
      <c r="E26" s="11"/>
      <c r="F26" s="5"/>
      <c r="G26" s="5"/>
      <c r="H26" s="5"/>
    </row>
    <row r="27" spans="1:8" ht="13.5" customHeight="1">
      <c r="A27" s="32"/>
      <c r="B27" s="6" t="s">
        <v>167</v>
      </c>
      <c r="C27" s="6"/>
      <c r="D27" s="11">
        <v>21</v>
      </c>
      <c r="E27" s="11"/>
      <c r="F27" s="5">
        <v>0</v>
      </c>
      <c r="G27" s="5"/>
      <c r="H27" s="5">
        <v>0</v>
      </c>
    </row>
    <row r="28" spans="1:8" ht="13.5" customHeight="1">
      <c r="A28" s="32" t="s">
        <v>118</v>
      </c>
      <c r="B28" s="6" t="s">
        <v>166</v>
      </c>
      <c r="C28" s="6"/>
      <c r="D28" s="11">
        <v>22</v>
      </c>
      <c r="E28" s="11"/>
      <c r="F28" s="5"/>
      <c r="G28" s="5"/>
      <c r="H28" s="5"/>
    </row>
    <row r="29" spans="1:8" ht="13.5" customHeight="1">
      <c r="A29" s="32"/>
      <c r="B29" s="6" t="s">
        <v>167</v>
      </c>
      <c r="C29" s="6"/>
      <c r="D29" s="11">
        <v>22</v>
      </c>
      <c r="E29" s="11"/>
      <c r="F29" s="5">
        <v>0</v>
      </c>
      <c r="G29" s="5"/>
      <c r="H29" s="5">
        <v>0</v>
      </c>
    </row>
    <row r="30" spans="1:8" ht="13.5" customHeight="1">
      <c r="A30" s="32" t="s">
        <v>119</v>
      </c>
      <c r="B30" s="6" t="s">
        <v>170</v>
      </c>
      <c r="C30" s="6"/>
      <c r="D30" s="11">
        <v>23</v>
      </c>
      <c r="E30" s="11"/>
      <c r="F30" s="5"/>
      <c r="G30" s="5"/>
      <c r="H30" s="5"/>
    </row>
    <row r="31" spans="1:8" ht="13.5" customHeight="1">
      <c r="A31" s="32"/>
      <c r="B31" s="6" t="s">
        <v>169</v>
      </c>
      <c r="C31" s="6"/>
      <c r="D31" s="11">
        <v>23</v>
      </c>
      <c r="E31" s="11"/>
      <c r="F31" s="5">
        <v>0</v>
      </c>
      <c r="G31" s="5"/>
      <c r="H31" s="5">
        <v>0</v>
      </c>
    </row>
    <row r="32" spans="1:8" ht="13.5" customHeight="1">
      <c r="A32" s="32" t="s">
        <v>120</v>
      </c>
      <c r="B32" s="6" t="s">
        <v>171</v>
      </c>
      <c r="C32" s="6"/>
      <c r="D32" s="11">
        <v>24</v>
      </c>
      <c r="E32" s="11"/>
      <c r="F32" s="5"/>
      <c r="G32" s="5"/>
      <c r="H32" s="5"/>
    </row>
    <row r="33" spans="1:8" ht="13.5" customHeight="1">
      <c r="A33" s="32"/>
      <c r="B33" s="6" t="s">
        <v>169</v>
      </c>
      <c r="C33" s="6"/>
      <c r="D33" s="11">
        <v>24</v>
      </c>
      <c r="E33" s="11"/>
      <c r="F33" s="5">
        <v>0</v>
      </c>
      <c r="G33" s="5"/>
      <c r="H33" s="5">
        <v>0</v>
      </c>
    </row>
    <row r="34" spans="1:8" ht="13.5" customHeight="1">
      <c r="A34" s="32" t="s">
        <v>121</v>
      </c>
      <c r="B34" s="6" t="s">
        <v>104</v>
      </c>
      <c r="C34" s="6"/>
      <c r="D34" s="11">
        <v>25</v>
      </c>
      <c r="E34" s="11"/>
      <c r="F34" s="5">
        <v>0</v>
      </c>
      <c r="G34" s="5"/>
      <c r="H34" s="5">
        <v>0</v>
      </c>
    </row>
    <row r="35" spans="1:8" ht="13.5" customHeight="1">
      <c r="A35" s="32" t="s">
        <v>122</v>
      </c>
      <c r="B35" s="6" t="s">
        <v>106</v>
      </c>
      <c r="C35" s="6"/>
      <c r="D35" s="11">
        <v>26</v>
      </c>
      <c r="E35" s="11"/>
      <c r="F35" s="5">
        <v>0</v>
      </c>
      <c r="G35" s="5"/>
      <c r="H35" s="5">
        <v>0</v>
      </c>
    </row>
    <row r="36" spans="1:8" ht="13.5" customHeight="1">
      <c r="A36" s="32" t="s">
        <v>123</v>
      </c>
      <c r="B36" s="6" t="s">
        <v>105</v>
      </c>
      <c r="C36" s="6"/>
      <c r="D36" s="11">
        <v>27</v>
      </c>
      <c r="E36" s="11"/>
      <c r="F36" s="33">
        <v>0</v>
      </c>
      <c r="G36" s="5"/>
      <c r="H36" s="33">
        <v>0</v>
      </c>
    </row>
    <row r="37" spans="1:8" s="37" customFormat="1" ht="13.5" customHeight="1">
      <c r="A37" s="34"/>
      <c r="B37" s="34" t="s">
        <v>48</v>
      </c>
      <c r="C37" s="34"/>
      <c r="D37" s="9">
        <v>30</v>
      </c>
      <c r="E37" s="9"/>
      <c r="F37" s="35">
        <f>SUM(F26:F36)</f>
        <v>0</v>
      </c>
      <c r="G37" s="36"/>
      <c r="H37" s="35">
        <f>SUM(H26:H36)</f>
        <v>0</v>
      </c>
    </row>
    <row r="38" spans="1:8" s="37" customFormat="1" ht="13.5" customHeight="1">
      <c r="A38" s="34"/>
      <c r="B38" s="34"/>
      <c r="C38" s="34"/>
      <c r="D38" s="34"/>
      <c r="E38" s="34"/>
      <c r="F38" s="36"/>
      <c r="G38" s="36"/>
      <c r="H38" s="36"/>
    </row>
    <row r="40" spans="1:8" ht="13.5" customHeight="1">
      <c r="A40" s="6" t="s">
        <v>156</v>
      </c>
      <c r="B40" s="6"/>
      <c r="C40" s="6"/>
      <c r="D40" s="6"/>
      <c r="E40" s="6"/>
      <c r="F40" s="6"/>
      <c r="G40" s="6"/>
      <c r="H40" s="6"/>
    </row>
    <row r="41" spans="1:8" ht="13.5" customHeight="1" thickBot="1">
      <c r="A41" s="38" t="s">
        <v>157</v>
      </c>
      <c r="B41" s="39"/>
      <c r="C41" s="39"/>
      <c r="D41" s="39"/>
      <c r="E41" s="39"/>
      <c r="F41" s="39"/>
      <c r="G41" s="39"/>
      <c r="H41" s="39"/>
    </row>
    <row r="42" spans="6:8" ht="13.5" customHeight="1">
      <c r="F42" s="1"/>
      <c r="G42" s="1"/>
      <c r="H42" s="1"/>
    </row>
    <row r="43" spans="1:8" ht="27.75" customHeight="1">
      <c r="A43" s="17" t="s">
        <v>41</v>
      </c>
      <c r="B43" s="17"/>
      <c r="C43" s="17"/>
      <c r="D43" s="15" t="s">
        <v>115</v>
      </c>
      <c r="E43" s="15" t="s">
        <v>116</v>
      </c>
      <c r="F43" s="16" t="s">
        <v>144</v>
      </c>
      <c r="G43" s="15"/>
      <c r="H43" s="16" t="s">
        <v>145</v>
      </c>
    </row>
    <row r="44" spans="1:8" ht="13.5" customHeight="1">
      <c r="A44" s="31"/>
      <c r="B44" s="31"/>
      <c r="C44" s="31"/>
      <c r="D44" s="12"/>
      <c r="E44" s="12"/>
      <c r="F44" s="4"/>
      <c r="G44" s="4"/>
      <c r="H44" s="4"/>
    </row>
    <row r="45" spans="1:8" ht="13.5" customHeight="1">
      <c r="A45" s="31" t="s">
        <v>5</v>
      </c>
      <c r="B45" s="31" t="s">
        <v>107</v>
      </c>
      <c r="C45" s="31"/>
      <c r="D45" s="12"/>
      <c r="E45" s="12"/>
      <c r="F45" s="4"/>
      <c r="G45" s="4"/>
      <c r="H45" s="4"/>
    </row>
    <row r="46" spans="1:8" ht="13.5" customHeight="1">
      <c r="A46" s="32" t="s">
        <v>117</v>
      </c>
      <c r="B46" s="6" t="s">
        <v>174</v>
      </c>
      <c r="C46" s="6"/>
      <c r="D46" s="11">
        <v>31</v>
      </c>
      <c r="E46" s="11"/>
      <c r="F46" s="5"/>
      <c r="G46" s="5"/>
      <c r="H46" s="5"/>
    </row>
    <row r="47" spans="1:8" ht="13.5" customHeight="1">
      <c r="A47" s="32"/>
      <c r="B47" s="6" t="s">
        <v>175</v>
      </c>
      <c r="C47" s="6"/>
      <c r="D47" s="11">
        <v>31</v>
      </c>
      <c r="E47" s="11"/>
      <c r="F47" s="5">
        <v>0</v>
      </c>
      <c r="G47" s="5"/>
      <c r="H47" s="5">
        <v>0</v>
      </c>
    </row>
    <row r="48" spans="1:8" ht="13.5" customHeight="1">
      <c r="A48" s="32" t="s">
        <v>118</v>
      </c>
      <c r="B48" s="6" t="s">
        <v>176</v>
      </c>
      <c r="C48" s="6"/>
      <c r="D48" s="11">
        <v>32</v>
      </c>
      <c r="E48" s="11"/>
      <c r="F48" s="5"/>
      <c r="G48" s="5"/>
      <c r="H48" s="5"/>
    </row>
    <row r="49" spans="1:8" ht="13.5" customHeight="1">
      <c r="A49" s="32"/>
      <c r="B49" s="6" t="s">
        <v>177</v>
      </c>
      <c r="C49" s="6"/>
      <c r="D49" s="11">
        <v>32</v>
      </c>
      <c r="E49" s="11"/>
      <c r="F49" s="5">
        <v>0</v>
      </c>
      <c r="G49" s="5"/>
      <c r="H49" s="5">
        <v>0</v>
      </c>
    </row>
    <row r="50" spans="1:8" ht="13.5" customHeight="1">
      <c r="A50" s="32" t="s">
        <v>119</v>
      </c>
      <c r="B50" s="6" t="s">
        <v>108</v>
      </c>
      <c r="C50" s="6"/>
      <c r="D50" s="11">
        <v>33</v>
      </c>
      <c r="E50" s="11"/>
      <c r="F50" s="5">
        <v>0</v>
      </c>
      <c r="G50" s="5"/>
      <c r="H50" s="5">
        <v>0</v>
      </c>
    </row>
    <row r="51" spans="1:8" ht="13.5" customHeight="1">
      <c r="A51" s="32" t="s">
        <v>120</v>
      </c>
      <c r="B51" s="6" t="s">
        <v>109</v>
      </c>
      <c r="C51" s="6"/>
      <c r="D51" s="11">
        <v>34</v>
      </c>
      <c r="E51" s="11"/>
      <c r="F51" s="5">
        <v>0</v>
      </c>
      <c r="G51" s="5"/>
      <c r="H51" s="5">
        <v>0</v>
      </c>
    </row>
    <row r="52" spans="1:8" ht="13.5" customHeight="1">
      <c r="A52" s="32" t="s">
        <v>121</v>
      </c>
      <c r="B52" s="6" t="s">
        <v>110</v>
      </c>
      <c r="C52" s="6"/>
      <c r="D52" s="11">
        <v>35</v>
      </c>
      <c r="E52" s="11"/>
      <c r="F52" s="5">
        <v>0</v>
      </c>
      <c r="G52" s="5"/>
      <c r="H52" s="5">
        <v>0</v>
      </c>
    </row>
    <row r="53" spans="1:8" ht="13.5" customHeight="1">
      <c r="A53" s="32" t="s">
        <v>122</v>
      </c>
      <c r="B53" s="6" t="s">
        <v>111</v>
      </c>
      <c r="C53" s="6"/>
      <c r="D53" s="11">
        <v>36</v>
      </c>
      <c r="E53" s="11"/>
      <c r="F53" s="33">
        <v>0</v>
      </c>
      <c r="G53" s="5"/>
      <c r="H53" s="33">
        <v>0</v>
      </c>
    </row>
    <row r="54" spans="1:8" ht="13.5" customHeight="1">
      <c r="A54" s="34"/>
      <c r="B54" s="34" t="s">
        <v>49</v>
      </c>
      <c r="C54" s="34"/>
      <c r="D54" s="9">
        <v>40</v>
      </c>
      <c r="E54" s="9"/>
      <c r="F54" s="35">
        <f>SUM(F46:F53)</f>
        <v>0</v>
      </c>
      <c r="G54" s="36"/>
      <c r="H54" s="35">
        <f>SUM(H46:H53)</f>
        <v>0</v>
      </c>
    </row>
    <row r="55" spans="1:8" ht="13.5" customHeight="1">
      <c r="A55" s="34"/>
      <c r="B55" s="34"/>
      <c r="C55" s="34"/>
      <c r="D55" s="9"/>
      <c r="E55" s="9"/>
      <c r="F55" s="36"/>
      <c r="G55" s="36"/>
      <c r="H55" s="36"/>
    </row>
    <row r="56" spans="1:8" ht="13.5" customHeight="1">
      <c r="A56" s="31"/>
      <c r="B56" s="31" t="s">
        <v>150</v>
      </c>
      <c r="C56" s="31"/>
      <c r="D56" s="12">
        <v>50</v>
      </c>
      <c r="E56" s="12"/>
      <c r="F56" s="4">
        <f>'LCTT-Truc tiep'!F59+'LCTT-Truc tiep'!F70+F54</f>
        <v>0</v>
      </c>
      <c r="G56" s="4"/>
      <c r="H56" s="4">
        <f>'LCTT-Truc tiep'!H59+'LCTT-Truc tiep'!H70+H54</f>
        <v>0</v>
      </c>
    </row>
    <row r="57" spans="1:8" ht="13.5" customHeight="1">
      <c r="A57" s="31"/>
      <c r="B57" s="31"/>
      <c r="C57" s="31"/>
      <c r="D57" s="12"/>
      <c r="E57" s="12"/>
      <c r="F57" s="4"/>
      <c r="G57" s="4"/>
      <c r="H57" s="4"/>
    </row>
    <row r="58" spans="1:8" ht="13.5" customHeight="1">
      <c r="A58" s="31"/>
      <c r="B58" s="31" t="s">
        <v>139</v>
      </c>
      <c r="C58" s="31"/>
      <c r="D58" s="12">
        <v>60</v>
      </c>
      <c r="E58" s="12" t="s">
        <v>160</v>
      </c>
      <c r="F58" s="4">
        <v>0</v>
      </c>
      <c r="G58" s="4"/>
      <c r="H58" s="4">
        <v>0</v>
      </c>
    </row>
    <row r="59" spans="1:8" ht="13.5" customHeight="1">
      <c r="A59" s="31"/>
      <c r="B59" s="31"/>
      <c r="C59" s="31"/>
      <c r="D59" s="12"/>
      <c r="E59" s="12"/>
      <c r="F59" s="4"/>
      <c r="G59" s="4"/>
      <c r="H59" s="4"/>
    </row>
    <row r="60" spans="1:8" ht="13.5" customHeight="1">
      <c r="A60" s="6"/>
      <c r="B60" s="6" t="s">
        <v>112</v>
      </c>
      <c r="C60" s="6"/>
      <c r="D60" s="11">
        <v>61</v>
      </c>
      <c r="E60" s="11"/>
      <c r="F60" s="5">
        <v>0</v>
      </c>
      <c r="G60" s="5"/>
      <c r="H60" s="5">
        <v>0</v>
      </c>
    </row>
    <row r="61" spans="1:8" ht="13.5" customHeight="1">
      <c r="A61" s="6"/>
      <c r="B61" s="6"/>
      <c r="C61" s="6"/>
      <c r="D61" s="11"/>
      <c r="E61" s="11"/>
      <c r="F61" s="33"/>
      <c r="G61" s="5"/>
      <c r="H61" s="33"/>
    </row>
    <row r="62" spans="1:8" ht="13.5" customHeight="1" thickBot="1">
      <c r="A62" s="31"/>
      <c r="B62" s="31" t="s">
        <v>149</v>
      </c>
      <c r="C62" s="31"/>
      <c r="D62" s="12">
        <v>70</v>
      </c>
      <c r="E62" s="12" t="s">
        <v>160</v>
      </c>
      <c r="F62" s="40">
        <f>F56+F58+F60</f>
        <v>0</v>
      </c>
      <c r="G62" s="4"/>
      <c r="H62" s="40">
        <f>H56+H58+H60</f>
        <v>0</v>
      </c>
    </row>
    <row r="63" spans="1:8" ht="13.5" customHeight="1" thickTop="1">
      <c r="A63" s="6"/>
      <c r="B63" s="6"/>
      <c r="C63" s="6"/>
      <c r="D63" s="6"/>
      <c r="E63" s="6"/>
      <c r="F63" s="5"/>
      <c r="G63" s="5"/>
      <c r="H63" s="5"/>
    </row>
    <row r="64" spans="1:8" ht="13.5" customHeight="1">
      <c r="A64" s="6"/>
      <c r="B64" s="6"/>
      <c r="C64" s="6"/>
      <c r="D64" s="6"/>
      <c r="E64" s="6"/>
      <c r="F64" s="5"/>
      <c r="G64" s="5"/>
      <c r="H64" s="5"/>
    </row>
    <row r="65" s="19" customFormat="1" ht="13.5" customHeight="1">
      <c r="F65" s="19" t="s">
        <v>138</v>
      </c>
    </row>
    <row r="66" s="19" customFormat="1" ht="13.5" customHeight="1"/>
    <row r="67" s="19" customFormat="1" ht="13.5" customHeight="1"/>
    <row r="68" s="19" customFormat="1" ht="13.5" customHeight="1"/>
    <row r="69" s="19" customFormat="1" ht="13.5" customHeight="1"/>
    <row r="70" s="19" customFormat="1" ht="13.5" customHeight="1"/>
    <row r="71" spans="1:6" s="41" customFormat="1" ht="13.5" customHeight="1">
      <c r="A71" s="41" t="s">
        <v>136</v>
      </c>
      <c r="C71" s="41" t="s">
        <v>143</v>
      </c>
      <c r="F71" s="41" t="s">
        <v>148</v>
      </c>
    </row>
    <row r="72" spans="1:8" s="41" customFormat="1" ht="13.5" customHeight="1">
      <c r="A72" s="42" t="s">
        <v>137</v>
      </c>
      <c r="B72" s="42"/>
      <c r="C72" s="42" t="s">
        <v>137</v>
      </c>
      <c r="E72" s="42"/>
      <c r="F72" s="42" t="s">
        <v>137</v>
      </c>
      <c r="H72" s="42"/>
    </row>
    <row r="73" spans="1:8" s="41" customFormat="1" ht="13.5" customHeight="1">
      <c r="A73" s="42" t="s">
        <v>135</v>
      </c>
      <c r="B73" s="42"/>
      <c r="C73" s="42" t="s">
        <v>134</v>
      </c>
      <c r="E73" s="42"/>
      <c r="F73" s="42" t="s">
        <v>165</v>
      </c>
      <c r="H73" s="42"/>
    </row>
  </sheetData>
  <printOptions/>
  <pageMargins left="0.75" right="0.5" top="0.4" bottom="0.5" header="0" footer="0.35"/>
  <pageSetup horizontalDpi="600" verticalDpi="600" orientation="portrait" paperSize="9" r:id="rId1"/>
  <headerFooter alignWithMargins="0">
    <oddFooter>&amp;L&amp;"Times New Roman,Italic"&amp;9Báo cáo này phải được đọc cùng với Bản thuyết minh báo cáo tài chính&amp;R&amp;"Times New Roman,Regular"&amp;11&amp;P</oddFooter>
  </headerFooter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workbookViewId="0" topLeftCell="A10">
      <selection activeCell="E34" sqref="E34:I34"/>
    </sheetView>
  </sheetViews>
  <sheetFormatPr defaultColWidth="9.140625" defaultRowHeight="12.75"/>
  <cols>
    <col min="1" max="1" width="6.28125" style="146" customWidth="1"/>
    <col min="2" max="2" width="21.00390625" style="146" customWidth="1"/>
    <col min="3" max="3" width="28.57421875" style="146" customWidth="1"/>
    <col min="4" max="4" width="5.140625" style="146" customWidth="1"/>
    <col min="5" max="5" width="8.7109375" style="146" customWidth="1"/>
    <col min="6" max="6" width="17.28125" style="146" customWidth="1"/>
    <col min="7" max="7" width="18.28125" style="146" customWidth="1"/>
    <col min="8" max="8" width="17.421875" style="146" customWidth="1"/>
    <col min="9" max="9" width="18.00390625" style="146" customWidth="1"/>
    <col min="10" max="16384" width="9.140625" style="146" customWidth="1"/>
  </cols>
  <sheetData>
    <row r="1" spans="6:9" ht="14.25" customHeight="1">
      <c r="F1" s="147"/>
      <c r="G1" s="147"/>
      <c r="H1" s="148" t="s">
        <v>290</v>
      </c>
      <c r="I1" s="148"/>
    </row>
    <row r="2" spans="2:9" ht="25.5" customHeight="1">
      <c r="B2" s="149" t="s">
        <v>291</v>
      </c>
      <c r="C2" s="150" t="s">
        <v>292</v>
      </c>
      <c r="D2" s="150"/>
      <c r="E2" s="151"/>
      <c r="F2" s="152"/>
      <c r="G2" s="153" t="s">
        <v>293</v>
      </c>
      <c r="H2" s="153"/>
      <c r="I2" s="153"/>
    </row>
    <row r="3" spans="2:9" ht="3" customHeight="1">
      <c r="B3" s="149"/>
      <c r="C3" s="154"/>
      <c r="D3" s="154"/>
      <c r="E3" s="151"/>
      <c r="F3" s="152"/>
      <c r="G3" s="153"/>
      <c r="H3" s="153"/>
      <c r="I3" s="153"/>
    </row>
    <row r="4" spans="2:9" ht="18" customHeight="1">
      <c r="B4" s="149" t="s">
        <v>294</v>
      </c>
      <c r="C4" s="150" t="s">
        <v>295</v>
      </c>
      <c r="D4" s="150"/>
      <c r="E4" s="151"/>
      <c r="F4" s="152"/>
      <c r="G4" s="153"/>
      <c r="H4" s="153"/>
      <c r="I4" s="153"/>
    </row>
    <row r="5" spans="2:9" ht="17.25">
      <c r="B5" s="149" t="s">
        <v>296</v>
      </c>
      <c r="C5" s="155" t="s">
        <v>297</v>
      </c>
      <c r="D5" s="155"/>
      <c r="E5" s="156"/>
      <c r="F5" s="152"/>
      <c r="G5" s="153"/>
      <c r="H5" s="153"/>
      <c r="I5" s="153"/>
    </row>
    <row r="6" spans="2:9" ht="17.25">
      <c r="B6" s="157"/>
      <c r="C6" s="157"/>
      <c r="D6" s="157"/>
      <c r="E6" s="157"/>
      <c r="F6" s="157"/>
      <c r="G6" s="157"/>
      <c r="H6" s="156"/>
      <c r="I6" s="156"/>
    </row>
    <row r="7" spans="2:9" ht="23.25">
      <c r="B7" s="158" t="s">
        <v>298</v>
      </c>
      <c r="C7" s="158"/>
      <c r="D7" s="158"/>
      <c r="E7" s="158"/>
      <c r="F7" s="158"/>
      <c r="G7" s="158"/>
      <c r="H7" s="158"/>
      <c r="I7" s="158"/>
    </row>
    <row r="8" spans="2:9" ht="23.25" customHeight="1">
      <c r="B8" s="159" t="s">
        <v>299</v>
      </c>
      <c r="C8" s="159"/>
      <c r="D8" s="159"/>
      <c r="E8" s="159"/>
      <c r="F8" s="159"/>
      <c r="G8" s="159"/>
      <c r="H8" s="159"/>
      <c r="I8" s="159"/>
    </row>
    <row r="9" spans="2:9" ht="17.25" customHeight="1">
      <c r="B9" s="160" t="s">
        <v>300</v>
      </c>
      <c r="C9" s="160"/>
      <c r="D9" s="160"/>
      <c r="E9" s="160"/>
      <c r="F9" s="160"/>
      <c r="G9" s="160"/>
      <c r="H9" s="160"/>
      <c r="I9" s="160"/>
    </row>
    <row r="10" spans="2:9" ht="18" thickBot="1">
      <c r="B10" s="161"/>
      <c r="D10" s="162"/>
      <c r="E10" s="163"/>
      <c r="F10" s="162"/>
      <c r="G10" s="164" t="s">
        <v>301</v>
      </c>
      <c r="H10" s="164"/>
      <c r="I10" s="164"/>
    </row>
    <row r="11" spans="2:9" ht="30" customHeight="1" thickTop="1">
      <c r="B11" s="165" t="s">
        <v>302</v>
      </c>
      <c r="C11" s="166"/>
      <c r="D11" s="167" t="s">
        <v>303</v>
      </c>
      <c r="E11" s="167" t="s">
        <v>304</v>
      </c>
      <c r="F11" s="168" t="s">
        <v>305</v>
      </c>
      <c r="G11" s="169"/>
      <c r="H11" s="170" t="s">
        <v>306</v>
      </c>
      <c r="I11" s="171"/>
    </row>
    <row r="12" spans="2:9" ht="42" customHeight="1">
      <c r="B12" s="172"/>
      <c r="C12" s="173"/>
      <c r="D12" s="174"/>
      <c r="E12" s="174"/>
      <c r="F12" s="175" t="s">
        <v>307</v>
      </c>
      <c r="G12" s="175" t="s">
        <v>308</v>
      </c>
      <c r="H12" s="175" t="s">
        <v>307</v>
      </c>
      <c r="I12" s="175" t="s">
        <v>308</v>
      </c>
    </row>
    <row r="13" spans="2:9" ht="14.25">
      <c r="B13" s="176">
        <v>1</v>
      </c>
      <c r="C13" s="177"/>
      <c r="D13" s="178">
        <v>2</v>
      </c>
      <c r="E13" s="178">
        <v>3</v>
      </c>
      <c r="F13" s="178">
        <v>4</v>
      </c>
      <c r="G13" s="178">
        <v>5</v>
      </c>
      <c r="H13" s="178">
        <v>6</v>
      </c>
      <c r="I13" s="178">
        <v>7</v>
      </c>
    </row>
    <row r="14" spans="2:9" ht="17.25">
      <c r="B14" s="179" t="s">
        <v>309</v>
      </c>
      <c r="C14" s="180"/>
      <c r="D14" s="181" t="s">
        <v>89</v>
      </c>
      <c r="E14" s="182" t="s">
        <v>161</v>
      </c>
      <c r="F14" s="183">
        <v>20179569237</v>
      </c>
      <c r="G14" s="183">
        <v>14687773288</v>
      </c>
      <c r="H14" s="183">
        <f>F14</f>
        <v>20179569237</v>
      </c>
      <c r="I14" s="183">
        <f>G14</f>
        <v>14687773288</v>
      </c>
    </row>
    <row r="15" spans="2:9" ht="17.25">
      <c r="B15" s="184" t="s">
        <v>310</v>
      </c>
      <c r="C15" s="185"/>
      <c r="D15" s="186" t="s">
        <v>92</v>
      </c>
      <c r="E15" s="187"/>
      <c r="F15" s="188"/>
      <c r="G15" s="188"/>
      <c r="H15" s="188"/>
      <c r="I15" s="188"/>
    </row>
    <row r="16" spans="2:9" ht="33" customHeight="1">
      <c r="B16" s="189" t="s">
        <v>311</v>
      </c>
      <c r="C16" s="190"/>
      <c r="D16" s="186">
        <v>10</v>
      </c>
      <c r="E16" s="187"/>
      <c r="F16" s="191">
        <f>F14-F15</f>
        <v>20179569237</v>
      </c>
      <c r="G16" s="191">
        <f>G14-G15</f>
        <v>14687773288</v>
      </c>
      <c r="H16" s="191">
        <f>H14-H15</f>
        <v>20179569237</v>
      </c>
      <c r="I16" s="191">
        <f>I14-I15</f>
        <v>14687773288</v>
      </c>
    </row>
    <row r="17" spans="2:9" ht="17.25">
      <c r="B17" s="192" t="s">
        <v>312</v>
      </c>
      <c r="C17" s="193"/>
      <c r="D17" s="186">
        <v>11</v>
      </c>
      <c r="E17" s="187" t="s">
        <v>163</v>
      </c>
      <c r="F17" s="191">
        <v>15898025504</v>
      </c>
      <c r="G17" s="191">
        <v>11903239410</v>
      </c>
      <c r="H17" s="191">
        <f>F17</f>
        <v>15898025504</v>
      </c>
      <c r="I17" s="191">
        <f>G17</f>
        <v>11903239410</v>
      </c>
    </row>
    <row r="18" spans="2:9" ht="36.75" customHeight="1">
      <c r="B18" s="189" t="s">
        <v>313</v>
      </c>
      <c r="C18" s="190"/>
      <c r="D18" s="186">
        <v>20</v>
      </c>
      <c r="E18" s="187"/>
      <c r="F18" s="191">
        <f>F16-F17</f>
        <v>4281543733</v>
      </c>
      <c r="G18" s="191">
        <f>G16-G17</f>
        <v>2784533878</v>
      </c>
      <c r="H18" s="191">
        <f>H16-H17</f>
        <v>4281543733</v>
      </c>
      <c r="I18" s="191">
        <f>I16-I17</f>
        <v>2784533878</v>
      </c>
    </row>
    <row r="19" spans="2:9" ht="17.25">
      <c r="B19" s="194" t="s">
        <v>314</v>
      </c>
      <c r="C19" s="195"/>
      <c r="D19" s="186" t="s">
        <v>315</v>
      </c>
      <c r="E19" s="187" t="s">
        <v>162</v>
      </c>
      <c r="F19" s="191">
        <v>65068814</v>
      </c>
      <c r="G19" s="191">
        <v>8405362</v>
      </c>
      <c r="H19" s="191">
        <f>F19</f>
        <v>65068814</v>
      </c>
      <c r="I19" s="191">
        <f>G19</f>
        <v>8405362</v>
      </c>
    </row>
    <row r="20" spans="2:9" ht="17.25">
      <c r="B20" s="194" t="s">
        <v>316</v>
      </c>
      <c r="C20" s="195"/>
      <c r="D20" s="186" t="s">
        <v>317</v>
      </c>
      <c r="E20" s="187" t="s">
        <v>164</v>
      </c>
      <c r="F20" s="191">
        <v>11868404</v>
      </c>
      <c r="G20" s="191">
        <v>319430</v>
      </c>
      <c r="H20" s="191">
        <f>F20</f>
        <v>11868404</v>
      </c>
      <c r="I20" s="191">
        <f>G20</f>
        <v>319430</v>
      </c>
    </row>
    <row r="21" spans="2:9" ht="17.25">
      <c r="B21" s="194" t="s">
        <v>318</v>
      </c>
      <c r="C21" s="195"/>
      <c r="D21" s="196" t="s">
        <v>319</v>
      </c>
      <c r="E21" s="187"/>
      <c r="F21" s="191"/>
      <c r="G21" s="191"/>
      <c r="H21" s="191"/>
      <c r="I21" s="191"/>
    </row>
    <row r="22" spans="2:9" ht="17.25">
      <c r="B22" s="194" t="s">
        <v>320</v>
      </c>
      <c r="C22" s="195"/>
      <c r="D22" s="186" t="s">
        <v>321</v>
      </c>
      <c r="E22" s="187"/>
      <c r="F22" s="191"/>
      <c r="G22" s="191"/>
      <c r="H22" s="191"/>
      <c r="I22" s="191"/>
    </row>
    <row r="23" spans="2:9" ht="17.25">
      <c r="B23" s="194" t="s">
        <v>322</v>
      </c>
      <c r="C23" s="195"/>
      <c r="D23" s="186" t="s">
        <v>323</v>
      </c>
      <c r="E23" s="187"/>
      <c r="F23" s="191">
        <v>3265279831</v>
      </c>
      <c r="G23" s="191">
        <v>1893776954</v>
      </c>
      <c r="H23" s="191">
        <f>F23</f>
        <v>3265279831</v>
      </c>
      <c r="I23" s="191">
        <f>G23</f>
        <v>1893776954</v>
      </c>
    </row>
    <row r="24" spans="2:9" ht="30.75" customHeight="1">
      <c r="B24" s="189" t="s">
        <v>324</v>
      </c>
      <c r="C24" s="190"/>
      <c r="D24" s="186">
        <v>30</v>
      </c>
      <c r="E24" s="187"/>
      <c r="F24" s="191">
        <f>F18+F19-F20-F22-F23</f>
        <v>1069464312</v>
      </c>
      <c r="G24" s="191">
        <f>G18+G19-G20-G22-G23</f>
        <v>898842856</v>
      </c>
      <c r="H24" s="191">
        <f>H18+H19-H20-H22-H23</f>
        <v>1069464312</v>
      </c>
      <c r="I24" s="191">
        <f>I18+I19-I20-I22-I23</f>
        <v>898842856</v>
      </c>
    </row>
    <row r="25" spans="2:9" ht="17.25">
      <c r="B25" s="194" t="s">
        <v>325</v>
      </c>
      <c r="C25" s="195"/>
      <c r="D25" s="186" t="s">
        <v>326</v>
      </c>
      <c r="E25" s="187"/>
      <c r="F25" s="191">
        <v>153054724</v>
      </c>
      <c r="G25" s="191">
        <v>107661667</v>
      </c>
      <c r="H25" s="191">
        <f>F25</f>
        <v>153054724</v>
      </c>
      <c r="I25" s="191">
        <f>G25</f>
        <v>107661667</v>
      </c>
    </row>
    <row r="26" spans="2:9" ht="17.25">
      <c r="B26" s="194" t="s">
        <v>327</v>
      </c>
      <c r="C26" s="195"/>
      <c r="D26" s="186" t="s">
        <v>328</v>
      </c>
      <c r="E26" s="187"/>
      <c r="F26" s="191"/>
      <c r="G26" s="191">
        <v>23059539</v>
      </c>
      <c r="H26" s="191"/>
      <c r="I26" s="191">
        <f>G26</f>
        <v>23059539</v>
      </c>
    </row>
    <row r="27" spans="2:9" ht="17.25">
      <c r="B27" s="194" t="s">
        <v>329</v>
      </c>
      <c r="C27" s="195"/>
      <c r="D27" s="186" t="s">
        <v>330</v>
      </c>
      <c r="E27" s="187"/>
      <c r="F27" s="191">
        <f>F25-F26</f>
        <v>153054724</v>
      </c>
      <c r="G27" s="191">
        <f>G25-G26</f>
        <v>84602128</v>
      </c>
      <c r="H27" s="191">
        <f>H25-H26</f>
        <v>153054724</v>
      </c>
      <c r="I27" s="191">
        <f>I25-I26</f>
        <v>84602128</v>
      </c>
    </row>
    <row r="28" spans="2:9" ht="29.25" customHeight="1">
      <c r="B28" s="189" t="s">
        <v>331</v>
      </c>
      <c r="C28" s="190"/>
      <c r="D28" s="186" t="s">
        <v>332</v>
      </c>
      <c r="E28" s="187"/>
      <c r="F28" s="191">
        <f>F24+F27</f>
        <v>1222519036</v>
      </c>
      <c r="G28" s="191">
        <f>G24+G27</f>
        <v>983444984</v>
      </c>
      <c r="H28" s="191">
        <f>H24+H27</f>
        <v>1222519036</v>
      </c>
      <c r="I28" s="191">
        <f>I24+I27</f>
        <v>983444984</v>
      </c>
    </row>
    <row r="29" spans="2:9" ht="17.25">
      <c r="B29" s="194" t="s">
        <v>333</v>
      </c>
      <c r="C29" s="195"/>
      <c r="D29" s="186" t="s">
        <v>334</v>
      </c>
      <c r="E29" s="187" t="s">
        <v>335</v>
      </c>
      <c r="F29" s="191">
        <v>171152665</v>
      </c>
      <c r="G29" s="191">
        <v>275364596</v>
      </c>
      <c r="H29" s="191">
        <f>F29</f>
        <v>171152665</v>
      </c>
      <c r="I29" s="191">
        <f>G29</f>
        <v>275364596</v>
      </c>
    </row>
    <row r="30" spans="2:9" ht="17.25">
      <c r="B30" s="194" t="s">
        <v>336</v>
      </c>
      <c r="C30" s="195"/>
      <c r="D30" s="186" t="s">
        <v>337</v>
      </c>
      <c r="E30" s="187" t="s">
        <v>335</v>
      </c>
      <c r="F30" s="191"/>
      <c r="G30" s="191"/>
      <c r="H30" s="191"/>
      <c r="I30" s="191"/>
    </row>
    <row r="31" spans="2:9" ht="32.25" customHeight="1">
      <c r="B31" s="189" t="s">
        <v>338</v>
      </c>
      <c r="C31" s="190"/>
      <c r="D31" s="186" t="s">
        <v>339</v>
      </c>
      <c r="E31" s="187"/>
      <c r="F31" s="191">
        <f>F28-F29-F30</f>
        <v>1051366371</v>
      </c>
      <c r="G31" s="191">
        <f>G28-G29-G30</f>
        <v>708080388</v>
      </c>
      <c r="H31" s="191">
        <f>H28-H29-H30</f>
        <v>1051366371</v>
      </c>
      <c r="I31" s="191">
        <f>I28-I29-I30</f>
        <v>708080388</v>
      </c>
    </row>
    <row r="32" spans="2:9" ht="18" thickBot="1">
      <c r="B32" s="197" t="s">
        <v>340</v>
      </c>
      <c r="C32" s="198"/>
      <c r="D32" s="199" t="s">
        <v>341</v>
      </c>
      <c r="E32" s="200"/>
      <c r="F32" s="201"/>
      <c r="G32" s="201"/>
      <c r="H32" s="201"/>
      <c r="I32" s="201"/>
    </row>
    <row r="33" ht="15" thickTop="1"/>
    <row r="34" spans="5:9" ht="14.25">
      <c r="E34" s="202" t="s">
        <v>342</v>
      </c>
      <c r="F34" s="202"/>
      <c r="G34" s="202"/>
      <c r="H34" s="202"/>
      <c r="I34" s="202"/>
    </row>
    <row r="35" spans="2:9" ht="16.5">
      <c r="B35" s="146" t="s">
        <v>343</v>
      </c>
      <c r="C35" s="203" t="s">
        <v>344</v>
      </c>
      <c r="E35" s="204" t="s">
        <v>345</v>
      </c>
      <c r="F35" s="204"/>
      <c r="G35" s="204"/>
      <c r="H35" s="204"/>
      <c r="I35" s="204"/>
    </row>
    <row r="36" spans="2:9" ht="28.5">
      <c r="B36" s="205" t="s">
        <v>346</v>
      </c>
      <c r="C36" s="206" t="s">
        <v>346</v>
      </c>
      <c r="F36" s="207" t="s">
        <v>347</v>
      </c>
      <c r="G36" s="207"/>
      <c r="H36" s="207"/>
      <c r="I36" s="207"/>
    </row>
  </sheetData>
  <mergeCells count="36">
    <mergeCell ref="E35:I35"/>
    <mergeCell ref="F36:I36"/>
    <mergeCell ref="B29:C29"/>
    <mergeCell ref="B30:C30"/>
    <mergeCell ref="B31:C31"/>
    <mergeCell ref="E34:I34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G10:I10"/>
    <mergeCell ref="B11:C12"/>
    <mergeCell ref="D11:D12"/>
    <mergeCell ref="E11:E12"/>
    <mergeCell ref="F11:G11"/>
    <mergeCell ref="H11:I11"/>
    <mergeCell ref="B6:G6"/>
    <mergeCell ref="B7:I7"/>
    <mergeCell ref="B8:I8"/>
    <mergeCell ref="B9:I9"/>
    <mergeCell ref="H1:I1"/>
    <mergeCell ref="G2:I5"/>
    <mergeCell ref="C3:D3"/>
    <mergeCell ref="C5:D5"/>
  </mergeCells>
  <printOptions/>
  <pageMargins left="0.16" right="0.16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D43" sqref="D43"/>
    </sheetView>
  </sheetViews>
  <sheetFormatPr defaultColWidth="9.140625" defaultRowHeight="12.75"/>
  <cols>
    <col min="1" max="1" width="21.8515625" style="46" customWidth="1"/>
    <col min="2" max="2" width="18.7109375" style="45" customWidth="1"/>
    <col min="3" max="3" width="14.28125" style="45" customWidth="1"/>
    <col min="4" max="4" width="15.140625" style="45" customWidth="1"/>
    <col min="5" max="5" width="18.00390625" style="45" customWidth="1"/>
    <col min="6" max="6" width="14.7109375" style="45" customWidth="1"/>
    <col min="7" max="7" width="15.8515625" style="45" customWidth="1"/>
    <col min="8" max="16384" width="10.28125" style="46" customWidth="1"/>
  </cols>
  <sheetData>
    <row r="1" ht="17.25">
      <c r="A1" s="52" t="str">
        <f>'Tai san ngan han'!A1</f>
        <v>CÔNG TY CỔ PHẦN HÀNG HẢI SÀI GÒN</v>
      </c>
    </row>
    <row r="2" ht="17.25">
      <c r="A2" s="51"/>
    </row>
    <row r="3" spans="1:7" ht="17.25">
      <c r="A3" s="53" t="s">
        <v>181</v>
      </c>
      <c r="B3" s="49"/>
      <c r="C3" s="49"/>
      <c r="D3" s="49"/>
      <c r="E3" s="49"/>
      <c r="F3" s="49"/>
      <c r="G3" s="49"/>
    </row>
    <row r="4" spans="1:7" ht="17.25">
      <c r="A4" s="54"/>
      <c r="B4" s="49"/>
      <c r="C4" s="49"/>
      <c r="D4" s="49"/>
      <c r="E4" s="49"/>
      <c r="F4" s="49"/>
      <c r="G4" s="49"/>
    </row>
    <row r="5" spans="1:7" ht="18" thickBot="1">
      <c r="A5" s="54"/>
      <c r="B5" s="49"/>
      <c r="C5" s="49"/>
      <c r="D5" s="49"/>
      <c r="E5" s="49"/>
      <c r="F5" s="49"/>
      <c r="G5" s="49"/>
    </row>
    <row r="6" spans="1:7" ht="18" thickTop="1">
      <c r="A6" s="55"/>
      <c r="B6" s="56"/>
      <c r="C6" s="139" t="s">
        <v>182</v>
      </c>
      <c r="D6" s="140"/>
      <c r="E6" s="140"/>
      <c r="F6" s="140"/>
      <c r="G6" s="141"/>
    </row>
    <row r="7" spans="1:7" ht="17.25">
      <c r="A7" s="57" t="s">
        <v>183</v>
      </c>
      <c r="B7" s="58" t="s">
        <v>184</v>
      </c>
      <c r="C7" s="142"/>
      <c r="D7" s="143"/>
      <c r="E7" s="143"/>
      <c r="F7" s="143"/>
      <c r="G7" s="144"/>
    </row>
    <row r="8" spans="1:7" ht="18" thickBot="1">
      <c r="A8" s="59"/>
      <c r="B8" s="60"/>
      <c r="C8" s="61" t="s">
        <v>185</v>
      </c>
      <c r="D8" s="62">
        <v>0.01</v>
      </c>
      <c r="E8" s="62">
        <v>0.02</v>
      </c>
      <c r="F8" s="62">
        <v>0.05</v>
      </c>
      <c r="G8" s="63">
        <v>0.1</v>
      </c>
    </row>
    <row r="9" spans="1:7" ht="21" customHeight="1" thickTop="1">
      <c r="A9" s="64" t="s">
        <v>186</v>
      </c>
      <c r="B9" s="65" t="e">
        <f>#REF!</f>
        <v>#REF!</v>
      </c>
      <c r="C9" s="66" t="s">
        <v>187</v>
      </c>
      <c r="D9" s="66" t="s">
        <v>187</v>
      </c>
      <c r="E9" s="66" t="s">
        <v>187</v>
      </c>
      <c r="F9" s="67" t="e">
        <f>B9*0.05</f>
        <v>#REF!</v>
      </c>
      <c r="G9" s="68" t="e">
        <f>B9*0.1</f>
        <v>#REF!</v>
      </c>
    </row>
    <row r="10" spans="1:7" ht="20.25" customHeight="1">
      <c r="A10" s="64" t="s">
        <v>188</v>
      </c>
      <c r="B10" s="65" t="e">
        <f>#REF!</f>
        <v>#REF!</v>
      </c>
      <c r="C10" s="67" t="e">
        <f>0.005*B10</f>
        <v>#REF!</v>
      </c>
      <c r="D10" s="67" t="e">
        <f>0.01*B10</f>
        <v>#REF!</v>
      </c>
      <c r="E10" s="66" t="s">
        <v>187</v>
      </c>
      <c r="F10" s="66" t="s">
        <v>187</v>
      </c>
      <c r="G10" s="69" t="s">
        <v>187</v>
      </c>
    </row>
    <row r="11" spans="1:7" ht="23.25" customHeight="1" thickBot="1">
      <c r="A11" s="70" t="s">
        <v>189</v>
      </c>
      <c r="B11" s="71">
        <f>'Tai san ngan han'!J83</f>
        <v>25495701632</v>
      </c>
      <c r="C11" s="72">
        <f>0.005*B11</f>
        <v>127478508.16</v>
      </c>
      <c r="D11" s="73">
        <f>0.01*B11</f>
        <v>254957016.32</v>
      </c>
      <c r="E11" s="73">
        <f>0.02*B11</f>
        <v>509914032.64</v>
      </c>
      <c r="F11" s="74" t="s">
        <v>187</v>
      </c>
      <c r="G11" s="75" t="s">
        <v>187</v>
      </c>
    </row>
    <row r="12" spans="1:7" ht="18" thickTop="1">
      <c r="A12" s="54"/>
      <c r="B12" s="49"/>
      <c r="C12" s="49"/>
      <c r="D12" s="49"/>
      <c r="E12" s="49"/>
      <c r="F12" s="49"/>
      <c r="G12" s="49"/>
    </row>
    <row r="13" spans="1:7" ht="17.25">
      <c r="A13" s="54"/>
      <c r="B13" s="49"/>
      <c r="C13" s="49"/>
      <c r="D13" s="49"/>
      <c r="E13" s="49"/>
      <c r="F13" s="49"/>
      <c r="G13" s="49"/>
    </row>
    <row r="14" spans="1:7" ht="17.25">
      <c r="A14" s="145" t="s">
        <v>190</v>
      </c>
      <c r="B14" s="137"/>
      <c r="C14" s="137"/>
      <c r="D14" s="76" t="s">
        <v>206</v>
      </c>
      <c r="E14" s="48" t="e">
        <f>IF('[1]L&amp;P'!K28&gt;0,MIN(C10:D11,E11,F9:G9),MIN(C10:D11,E11))</f>
        <v>#REF!</v>
      </c>
      <c r="F14" s="49"/>
      <c r="G14" s="49"/>
    </row>
    <row r="15" spans="1:7" ht="17.25">
      <c r="A15" s="145" t="s">
        <v>191</v>
      </c>
      <c r="B15" s="137"/>
      <c r="C15" s="137"/>
      <c r="D15" s="76" t="s">
        <v>207</v>
      </c>
      <c r="E15" s="48" t="e">
        <f>E14*0.5</f>
        <v>#REF!</v>
      </c>
      <c r="F15" s="49"/>
      <c r="G15" s="49"/>
    </row>
    <row r="16" spans="1:7" ht="17.25">
      <c r="A16" s="145" t="s">
        <v>192</v>
      </c>
      <c r="B16" s="137"/>
      <c r="C16" s="137"/>
      <c r="D16" s="77" t="s">
        <v>193</v>
      </c>
      <c r="E16" s="49" t="e">
        <f>0.05*E14</f>
        <v>#REF!</v>
      </c>
      <c r="F16" s="49"/>
      <c r="G16" s="49"/>
    </row>
    <row r="17" spans="1:7" ht="17.25">
      <c r="A17" s="54"/>
      <c r="B17" s="49"/>
      <c r="C17" s="49"/>
      <c r="D17" s="49"/>
      <c r="E17" s="49"/>
      <c r="F17" s="49"/>
      <c r="G17" s="49"/>
    </row>
    <row r="18" spans="1:7" ht="17.25">
      <c r="A18" s="136" t="s">
        <v>208</v>
      </c>
      <c r="B18" s="137"/>
      <c r="C18" s="137"/>
      <c r="D18" s="137"/>
      <c r="E18" s="49"/>
      <c r="F18" s="49"/>
      <c r="G18" s="49"/>
    </row>
    <row r="19" spans="1:11" ht="17.25">
      <c r="A19" s="54"/>
      <c r="B19" s="49"/>
      <c r="C19" s="49"/>
      <c r="D19" s="49"/>
      <c r="E19" s="49"/>
      <c r="F19" s="49"/>
      <c r="G19" s="49"/>
      <c r="I19" s="47"/>
      <c r="K19" s="47"/>
    </row>
    <row r="20" spans="1:7" ht="17.25">
      <c r="A20" s="78" t="s">
        <v>209</v>
      </c>
      <c r="B20" s="49"/>
      <c r="C20" s="49"/>
      <c r="D20" s="48" t="s">
        <v>194</v>
      </c>
      <c r="E20" s="49" t="e">
        <f>0.5*E15</f>
        <v>#REF!</v>
      </c>
      <c r="F20" s="49"/>
      <c r="G20" s="49"/>
    </row>
    <row r="21" spans="1:7" ht="17.25">
      <c r="A21" s="78" t="s">
        <v>210</v>
      </c>
      <c r="B21" s="49"/>
      <c r="C21" s="49"/>
      <c r="D21" s="48" t="s">
        <v>194</v>
      </c>
      <c r="E21" s="49" t="e">
        <f>E20</f>
        <v>#REF!</v>
      </c>
      <c r="F21" s="49"/>
      <c r="G21" s="49"/>
    </row>
    <row r="22" spans="1:7" ht="17.25">
      <c r="A22" s="138" t="s">
        <v>211</v>
      </c>
      <c r="B22" s="137"/>
      <c r="C22" s="137"/>
      <c r="D22" s="48" t="s">
        <v>195</v>
      </c>
      <c r="E22" s="49" t="e">
        <f>0.4*E15</f>
        <v>#REF!</v>
      </c>
      <c r="F22" s="49"/>
      <c r="G22" s="49"/>
    </row>
    <row r="23" spans="1:7" ht="17.25">
      <c r="A23" s="138" t="s">
        <v>212</v>
      </c>
      <c r="B23" s="137"/>
      <c r="C23" s="137"/>
      <c r="D23" s="48" t="s">
        <v>196</v>
      </c>
      <c r="E23" s="49" t="e">
        <f>0.3*E15</f>
        <v>#REF!</v>
      </c>
      <c r="F23" s="49"/>
      <c r="G23" s="49"/>
    </row>
    <row r="24" spans="1:7" ht="17.25">
      <c r="A24" s="78" t="s">
        <v>213</v>
      </c>
      <c r="B24" s="49"/>
      <c r="C24" s="49"/>
      <c r="D24" s="48" t="s">
        <v>197</v>
      </c>
      <c r="E24" s="49" t="e">
        <f>0.25*E15</f>
        <v>#REF!</v>
      </c>
      <c r="F24" s="49"/>
      <c r="G24" s="49"/>
    </row>
    <row r="25" spans="1:7" ht="17.25">
      <c r="A25" s="54"/>
      <c r="B25" s="49"/>
      <c r="C25" s="49"/>
      <c r="D25" s="49"/>
      <c r="E25" s="49"/>
      <c r="F25" s="49"/>
      <c r="G25" s="49"/>
    </row>
    <row r="26" spans="1:7" ht="17.25">
      <c r="A26" s="53" t="s">
        <v>198</v>
      </c>
      <c r="B26" s="49"/>
      <c r="C26" s="49"/>
      <c r="D26" s="49"/>
      <c r="E26" s="49"/>
      <c r="F26" s="49"/>
      <c r="G26" s="49"/>
    </row>
    <row r="27" spans="1:7" ht="17.25">
      <c r="A27" s="53" t="s">
        <v>199</v>
      </c>
      <c r="B27" s="77"/>
      <c r="C27" s="77"/>
      <c r="D27" s="50">
        <v>1</v>
      </c>
      <c r="E27" s="49"/>
      <c r="F27" s="49"/>
      <c r="G27" s="49"/>
    </row>
    <row r="28" spans="1:7" ht="17.25">
      <c r="A28" s="54" t="s">
        <v>200</v>
      </c>
      <c r="B28" s="49"/>
      <c r="C28" s="79" t="s">
        <v>201</v>
      </c>
      <c r="D28" s="49" t="e">
        <f>E21</f>
        <v>#REF!</v>
      </c>
      <c r="E28" s="49"/>
      <c r="F28" s="49"/>
      <c r="G28" s="49"/>
    </row>
    <row r="29" spans="1:7" ht="17.25">
      <c r="A29" s="54" t="s">
        <v>202</v>
      </c>
      <c r="B29" s="49"/>
      <c r="C29" s="79" t="s">
        <v>201</v>
      </c>
      <c r="D29" s="49" t="e">
        <f>E22</f>
        <v>#REF!</v>
      </c>
      <c r="E29" s="49"/>
      <c r="F29" s="49"/>
      <c r="G29" s="49"/>
    </row>
    <row r="30" spans="1:7" ht="17.25">
      <c r="A30" s="54" t="s">
        <v>203</v>
      </c>
      <c r="B30" s="49"/>
      <c r="C30" s="79" t="s">
        <v>201</v>
      </c>
      <c r="D30" s="49" t="e">
        <f>E23</f>
        <v>#REF!</v>
      </c>
      <c r="E30" s="49"/>
      <c r="F30" s="49"/>
      <c r="G30" s="49"/>
    </row>
    <row r="31" spans="1:7" ht="17.25">
      <c r="A31" s="54" t="s">
        <v>204</v>
      </c>
      <c r="B31" s="49"/>
      <c r="C31" s="79" t="s">
        <v>201</v>
      </c>
      <c r="D31" s="49" t="e">
        <f>E24</f>
        <v>#REF!</v>
      </c>
      <c r="E31" s="49"/>
      <c r="F31" s="49"/>
      <c r="G31" s="49"/>
    </row>
    <row r="32" spans="1:7" ht="17.25">
      <c r="A32" s="54"/>
      <c r="B32" s="49"/>
      <c r="C32" s="49"/>
      <c r="D32" s="49"/>
      <c r="E32" s="49"/>
      <c r="F32" s="49"/>
      <c r="G32" s="49"/>
    </row>
    <row r="33" spans="1:7" ht="17.25">
      <c r="A33" s="54"/>
      <c r="B33" s="49"/>
      <c r="C33" s="49"/>
      <c r="D33" s="49"/>
      <c r="E33" s="49"/>
      <c r="F33" s="49"/>
      <c r="G33" s="49"/>
    </row>
    <row r="34" spans="1:7" ht="17.25">
      <c r="A34" s="54"/>
      <c r="B34" s="49"/>
      <c r="C34" s="49"/>
      <c r="D34" s="49"/>
      <c r="E34" s="49"/>
      <c r="F34" s="49"/>
      <c r="G34" s="49"/>
    </row>
    <row r="35" spans="1:7" ht="17.25">
      <c r="A35" s="54"/>
      <c r="B35" s="49"/>
      <c r="C35" s="49"/>
      <c r="D35" s="49"/>
      <c r="E35" s="49"/>
      <c r="F35" s="49"/>
      <c r="G35" s="49"/>
    </row>
    <row r="36" spans="1:7" ht="17.25">
      <c r="A36" s="54"/>
      <c r="B36" s="49"/>
      <c r="C36" s="49"/>
      <c r="D36" s="49"/>
      <c r="E36" s="49"/>
      <c r="F36" s="49"/>
      <c r="G36" s="49"/>
    </row>
    <row r="37" spans="1:7" ht="17.25">
      <c r="A37" s="54"/>
      <c r="B37" s="49"/>
      <c r="C37" s="49"/>
      <c r="D37" s="49"/>
      <c r="E37" s="49"/>
      <c r="F37" s="49"/>
      <c r="G37" s="49"/>
    </row>
    <row r="38" spans="1:7" ht="17.25">
      <c r="A38" s="54"/>
      <c r="B38" s="49"/>
      <c r="C38" s="49"/>
      <c r="D38" s="49"/>
      <c r="E38" s="49"/>
      <c r="F38" s="49"/>
      <c r="G38" s="49"/>
    </row>
    <row r="39" spans="1:7" ht="17.25">
      <c r="A39" s="54"/>
      <c r="B39" s="49"/>
      <c r="C39" s="49"/>
      <c r="D39" s="49"/>
      <c r="E39" s="49"/>
      <c r="F39" s="49"/>
      <c r="G39" s="49"/>
    </row>
    <row r="40" spans="1:7" ht="17.25">
      <c r="A40" s="54"/>
      <c r="B40" s="49"/>
      <c r="C40" s="49"/>
      <c r="D40" s="49"/>
      <c r="E40" s="49"/>
      <c r="F40" s="49"/>
      <c r="G40" s="49"/>
    </row>
    <row r="41" spans="1:7" ht="17.25">
      <c r="A41" s="54"/>
      <c r="B41" s="49"/>
      <c r="C41" s="49"/>
      <c r="D41" s="49"/>
      <c r="E41" s="49"/>
      <c r="F41" s="49"/>
      <c r="G41" s="49"/>
    </row>
  </sheetData>
  <mergeCells count="7">
    <mergeCell ref="A18:D18"/>
    <mergeCell ref="A22:C22"/>
    <mergeCell ref="A23:C23"/>
    <mergeCell ref="C6:G7"/>
    <mergeCell ref="A14:C14"/>
    <mergeCell ref="A15:C15"/>
    <mergeCell ref="A16:C16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3">
      <selection activeCell="D43" sqref="D43"/>
    </sheetView>
  </sheetViews>
  <sheetFormatPr defaultColWidth="9.140625" defaultRowHeight="12.75"/>
  <cols>
    <col min="1" max="1" width="45.7109375" style="0" customWidth="1"/>
    <col min="3" max="3" width="10.00390625" style="88" customWidth="1"/>
    <col min="4" max="4" width="10.140625" style="88" bestFit="1" customWidth="1"/>
  </cols>
  <sheetData>
    <row r="1" spans="3:4" ht="12.75">
      <c r="C1" s="88" t="s">
        <v>245</v>
      </c>
      <c r="D1" s="88" t="s">
        <v>246</v>
      </c>
    </row>
    <row r="2" spans="1:4" ht="15">
      <c r="A2" s="81" t="s">
        <v>224</v>
      </c>
      <c r="B2" s="82"/>
      <c r="C2" s="87"/>
      <c r="D2" s="87"/>
    </row>
    <row r="3" spans="1:4" ht="15">
      <c r="A3" s="83" t="s">
        <v>225</v>
      </c>
      <c r="B3" s="82"/>
      <c r="C3" s="87"/>
      <c r="D3" s="87"/>
    </row>
    <row r="4" spans="1:4" ht="15">
      <c r="A4" s="84" t="s">
        <v>226</v>
      </c>
      <c r="B4" s="85" t="s">
        <v>227</v>
      </c>
      <c r="C4" s="87">
        <f>'Tai san ngan han'!F13/'Tai san ngan han'!F83*100</f>
        <v>81.87346979923844</v>
      </c>
      <c r="D4" s="89">
        <f>'Tai san ngan han'!H13/'Tai san ngan han'!H83*100</f>
        <v>62.69941753206223</v>
      </c>
    </row>
    <row r="5" spans="1:4" ht="15">
      <c r="A5" s="84" t="s">
        <v>228</v>
      </c>
      <c r="B5" s="85" t="s">
        <v>227</v>
      </c>
      <c r="C5" s="87">
        <f>'Tai san ngan han'!F47/'Tai san ngan han'!F83*100</f>
        <v>18.12653020076156</v>
      </c>
      <c r="D5" s="89">
        <f>'Tai san ngan han'!H47/'Tai san ngan han'!H83*100</f>
        <v>37.30058246793777</v>
      </c>
    </row>
    <row r="6" spans="1:4" ht="15">
      <c r="A6" s="86"/>
      <c r="B6" s="82"/>
      <c r="C6" s="87"/>
      <c r="D6" s="89"/>
    </row>
    <row r="7" spans="1:4" ht="15">
      <c r="A7" s="83" t="s">
        <v>229</v>
      </c>
      <c r="B7" s="82"/>
      <c r="C7" s="87"/>
      <c r="D7" s="89"/>
    </row>
    <row r="8" spans="1:4" ht="15">
      <c r="A8" s="84" t="s">
        <v>230</v>
      </c>
      <c r="B8" s="85" t="s">
        <v>227</v>
      </c>
      <c r="C8" s="87">
        <f>'Tai san ngan han'!F91/'Tai san ngan han'!F83*100</f>
        <v>20.45273291819421</v>
      </c>
      <c r="D8" s="89">
        <f>'Tai san ngan han'!H91/'Tai san ngan han'!H83*100</f>
        <v>40.97817600551335</v>
      </c>
    </row>
    <row r="9" spans="1:4" ht="15">
      <c r="A9" s="84" t="s">
        <v>231</v>
      </c>
      <c r="B9" s="85" t="s">
        <v>227</v>
      </c>
      <c r="C9" s="87">
        <f>'Tai san ngan han'!F114/'Tai san ngan han'!F134*100</f>
        <v>79.5472670818058</v>
      </c>
      <c r="D9" s="89">
        <f>'Tai san ngan han'!H114/'Tai san ngan han'!H134*100</f>
        <v>59.02182399448665</v>
      </c>
    </row>
    <row r="10" spans="1:4" ht="15">
      <c r="A10" s="86"/>
      <c r="B10" s="82"/>
      <c r="C10" s="87"/>
      <c r="D10" s="89"/>
    </row>
    <row r="11" spans="1:4" ht="15">
      <c r="A11" s="81" t="s">
        <v>232</v>
      </c>
      <c r="B11" s="82"/>
      <c r="C11" s="87"/>
      <c r="D11" s="89"/>
    </row>
    <row r="12" spans="1:4" ht="15">
      <c r="A12" s="84" t="s">
        <v>233</v>
      </c>
      <c r="B12" s="85" t="s">
        <v>234</v>
      </c>
      <c r="C12" s="87">
        <f>'Tai san ngan han'!F83/'Tai san ngan han'!F91</f>
        <v>4.889322145845979</v>
      </c>
      <c r="D12" s="89">
        <f>'Tai san ngan han'!H83/'Tai san ngan han'!H91</f>
        <v>2.440323356182219</v>
      </c>
    </row>
    <row r="13" spans="1:4" ht="15">
      <c r="A13" s="84" t="s">
        <v>235</v>
      </c>
      <c r="B13" s="85" t="s">
        <v>234</v>
      </c>
      <c r="C13" s="87">
        <f>'Tai san ngan han'!F13/'Tai san ngan han'!F93</f>
        <v>4.037491194366245</v>
      </c>
      <c r="D13" s="89">
        <f>'Tai san ngan han'!H13/'Tai san ngan han'!H93</f>
        <v>1.5428177000373244</v>
      </c>
    </row>
    <row r="14" spans="1:4" ht="15">
      <c r="A14" s="84" t="s">
        <v>236</v>
      </c>
      <c r="B14" s="85" t="s">
        <v>234</v>
      </c>
      <c r="C14" s="87">
        <f>('Tai san ngan han'!F13-'Tai san ngan han'!F31)/'Tai san ngan han'!F93</f>
        <v>4.033201428352014</v>
      </c>
      <c r="D14" s="89">
        <f>('Tai san ngan han'!H13-'Tai san ngan han'!H31)/'Tai san ngan han'!H93</f>
        <v>1.5384324023840426</v>
      </c>
    </row>
    <row r="15" spans="1:4" ht="15">
      <c r="A15" s="86"/>
      <c r="B15" s="82"/>
      <c r="C15" s="87"/>
      <c r="D15" s="89"/>
    </row>
    <row r="16" spans="1:4" ht="15">
      <c r="A16" s="81" t="s">
        <v>237</v>
      </c>
      <c r="B16" s="86"/>
      <c r="C16" s="87"/>
      <c r="D16" s="89"/>
    </row>
    <row r="17" spans="1:4" ht="15">
      <c r="A17" s="83" t="s">
        <v>238</v>
      </c>
      <c r="B17" s="82"/>
      <c r="C17" s="87"/>
      <c r="D17" s="89"/>
    </row>
    <row r="18" spans="1:4" ht="15">
      <c r="A18" s="84" t="s">
        <v>239</v>
      </c>
      <c r="B18" s="85" t="s">
        <v>227</v>
      </c>
      <c r="C18" s="89" t="e">
        <f>#REF!/#REF!*100</f>
        <v>#REF!</v>
      </c>
      <c r="D18" s="89" t="e">
        <f>#REF!/#REF!*100</f>
        <v>#REF!</v>
      </c>
    </row>
    <row r="19" spans="1:4" ht="15">
      <c r="A19" s="84" t="s">
        <v>240</v>
      </c>
      <c r="B19" s="85" t="s">
        <v>227</v>
      </c>
      <c r="C19" s="89" t="e">
        <f>#REF!/#REF!*100</f>
        <v>#REF!</v>
      </c>
      <c r="D19" s="89" t="e">
        <f>#REF!/#REF!*100</f>
        <v>#REF!</v>
      </c>
    </row>
    <row r="20" spans="1:4" ht="15">
      <c r="A20" s="86"/>
      <c r="B20" s="82"/>
      <c r="C20" s="87"/>
      <c r="D20" s="89"/>
    </row>
    <row r="21" spans="1:4" ht="15">
      <c r="A21" s="83" t="s">
        <v>241</v>
      </c>
      <c r="B21" s="82"/>
      <c r="C21" s="87"/>
      <c r="D21" s="89"/>
    </row>
    <row r="22" spans="1:4" ht="15">
      <c r="A22" s="84" t="s">
        <v>242</v>
      </c>
      <c r="B22" s="85" t="s">
        <v>227</v>
      </c>
      <c r="C22" s="89" t="e">
        <f>#REF!/'Tai san ngan han'!F83*100</f>
        <v>#REF!</v>
      </c>
      <c r="D22" s="89" t="e">
        <f>#REF!/'Tai san ngan han'!H83*100</f>
        <v>#REF!</v>
      </c>
    </row>
    <row r="23" spans="1:4" ht="15">
      <c r="A23" s="84" t="s">
        <v>243</v>
      </c>
      <c r="B23" s="85" t="s">
        <v>227</v>
      </c>
      <c r="C23" s="89" t="e">
        <f>#REF!/'Tai san ngan han'!F83*100</f>
        <v>#REF!</v>
      </c>
      <c r="D23" s="89" t="e">
        <f>#REF!/'Tai san ngan han'!H83*100</f>
        <v>#REF!</v>
      </c>
    </row>
    <row r="24" spans="1:4" ht="15">
      <c r="A24" s="86"/>
      <c r="B24" s="82"/>
      <c r="C24" s="90"/>
      <c r="D24" s="91"/>
    </row>
    <row r="25" spans="1:4" ht="15">
      <c r="A25" s="83" t="s">
        <v>244</v>
      </c>
      <c r="B25" s="85" t="s">
        <v>227</v>
      </c>
      <c r="C25" s="89" t="e">
        <f>#REF!/'Tai san ngan han'!F116*100</f>
        <v>#REF!</v>
      </c>
      <c r="D25" s="89" t="e">
        <f>#REF!/'Tai san ngan han'!H116*100</f>
        <v>#REF!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Cong ty Co phan Kiem toan va Tu van (A&amp;C)</dc:title>
  <dc:subject/>
  <dc:creator>Nguyen Chi Dung</dc:creator>
  <cp:keywords/>
  <dc:description/>
  <cp:lastModifiedBy>t</cp:lastModifiedBy>
  <cp:lastPrinted>2007-04-25T07:37:20Z</cp:lastPrinted>
  <dcterms:created xsi:type="dcterms:W3CDTF">2005-06-06T06:38:12Z</dcterms:created>
  <dcterms:modified xsi:type="dcterms:W3CDTF">2007-04-25T07:39:37Z</dcterms:modified>
  <cp:category/>
  <cp:version/>
  <cp:contentType/>
  <cp:contentStatus/>
</cp:coreProperties>
</file>